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1840" windowHeight="11730" activeTab="1"/>
  </bookViews>
  <sheets>
    <sheet name="UVOD" sheetId="1" r:id="rId1"/>
    <sheet name="PRIHODI" sheetId="2" r:id="rId2"/>
    <sheet name="RASHOD" sheetId="3" r:id="rId3"/>
    <sheet name="II POSEBNI DIO" sheetId="4" r:id="rId4"/>
    <sheet name="Potpis" sheetId="5" r:id="rId5"/>
  </sheets>
  <externalReferences>
    <externalReference r:id="rId6"/>
  </externalReferences>
  <definedNames>
    <definedName name="_A65537">'[1]II POSEBNI DIO'!#REF!</definedName>
    <definedName name="_xlnm.Print_Area" localSheetId="3">'II POSEBNI DIO'!$A$1:$G$315</definedName>
    <definedName name="_xlnm.Print_Area" localSheetId="0">UVOD!$A$1:$I$48</definedName>
  </definedNames>
  <calcPr calcId="125725"/>
</workbook>
</file>

<file path=xl/calcChain.xml><?xml version="1.0" encoding="utf-8"?>
<calcChain xmlns="http://schemas.openxmlformats.org/spreadsheetml/2006/main">
  <c r="F87" i="4"/>
  <c r="F75"/>
  <c r="F69"/>
  <c r="F63"/>
  <c r="F57"/>
  <c r="F51"/>
  <c r="F45"/>
  <c r="F33"/>
  <c r="F27"/>
  <c r="F21"/>
  <c r="F15"/>
  <c r="F9"/>
  <c r="D21" i="1"/>
  <c r="G74" i="3"/>
  <c r="F237" i="4"/>
  <c r="G36" i="3"/>
  <c r="G115" i="4"/>
  <c r="G15" i="3"/>
  <c r="F297" i="4"/>
  <c r="G294" l="1"/>
  <c r="F146" l="1"/>
  <c r="F159"/>
  <c r="G161"/>
  <c r="G162"/>
  <c r="G163"/>
  <c r="G164"/>
  <c r="G165"/>
  <c r="G166"/>
  <c r="G167"/>
  <c r="G168"/>
  <c r="G172"/>
  <c r="G173"/>
  <c r="G174"/>
  <c r="F129" l="1"/>
  <c r="F115"/>
  <c r="F29" i="1"/>
  <c r="G29" s="1"/>
  <c r="G15" i="4" l="1"/>
  <c r="G7"/>
  <c r="G9"/>
  <c r="G19"/>
  <c r="G21"/>
  <c r="G25"/>
  <c r="G27"/>
  <c r="G31"/>
  <c r="G33"/>
  <c r="G37"/>
  <c r="G39"/>
  <c r="G43"/>
  <c r="G45"/>
  <c r="G49"/>
  <c r="G51"/>
  <c r="G55"/>
  <c r="G57"/>
  <c r="G61"/>
  <c r="G63"/>
  <c r="G67"/>
  <c r="G69"/>
  <c r="G73"/>
  <c r="G75"/>
  <c r="G79"/>
  <c r="G81"/>
  <c r="G84"/>
  <c r="G85"/>
  <c r="G87"/>
  <c r="G89"/>
  <c r="G90"/>
  <c r="G91"/>
  <c r="G92"/>
  <c r="G93"/>
  <c r="G102"/>
  <c r="G103"/>
  <c r="G104"/>
  <c r="G105"/>
  <c r="G106"/>
  <c r="G107"/>
  <c r="G108"/>
  <c r="G109"/>
  <c r="G110"/>
  <c r="G111"/>
  <c r="G112"/>
  <c r="G113"/>
  <c r="G114"/>
  <c r="G116"/>
  <c r="G117"/>
  <c r="G118"/>
  <c r="G119"/>
  <c r="G120"/>
  <c r="G121"/>
  <c r="G122"/>
  <c r="G123"/>
  <c r="G124"/>
  <c r="G125"/>
  <c r="G126"/>
  <c r="G127"/>
  <c r="G128"/>
  <c r="G130"/>
  <c r="G131"/>
  <c r="G132"/>
  <c r="G133"/>
  <c r="G135"/>
  <c r="G136"/>
  <c r="G138"/>
  <c r="G139"/>
  <c r="G140"/>
  <c r="G141"/>
  <c r="G144"/>
  <c r="G145"/>
  <c r="G148"/>
  <c r="G149"/>
  <c r="G150"/>
  <c r="G151"/>
  <c r="G152"/>
  <c r="G153"/>
  <c r="G154"/>
  <c r="G155"/>
  <c r="G156"/>
  <c r="G157"/>
  <c r="G160"/>
  <c r="G170"/>
  <c r="G178"/>
  <c r="G179"/>
  <c r="G180"/>
  <c r="G183"/>
  <c r="G184"/>
  <c r="G185"/>
  <c r="G186"/>
  <c r="G187"/>
  <c r="G188"/>
  <c r="G190"/>
  <c r="G193"/>
  <c r="G194"/>
  <c r="G195"/>
  <c r="G197"/>
  <c r="G198"/>
  <c r="G200"/>
  <c r="G201"/>
  <c r="G202"/>
  <c r="G203"/>
  <c r="G204"/>
  <c r="G205"/>
  <c r="G206"/>
  <c r="G207"/>
  <c r="G208"/>
  <c r="G209"/>
  <c r="G210"/>
  <c r="G211"/>
  <c r="G212"/>
  <c r="G214"/>
  <c r="G216"/>
  <c r="G222"/>
  <c r="G223"/>
  <c r="G226"/>
  <c r="G231"/>
  <c r="G234"/>
  <c r="G235"/>
  <c r="G238"/>
  <c r="G239"/>
  <c r="G240"/>
  <c r="G241"/>
  <c r="G246"/>
  <c r="G249"/>
  <c r="G250"/>
  <c r="G251"/>
  <c r="G254"/>
  <c r="G255"/>
  <c r="G256"/>
  <c r="G260"/>
  <c r="G261"/>
  <c r="G264"/>
  <c r="G265"/>
  <c r="G268"/>
  <c r="G269"/>
  <c r="G270"/>
  <c r="G271"/>
  <c r="G273"/>
  <c r="G279"/>
  <c r="G281"/>
  <c r="G282"/>
  <c r="G283"/>
  <c r="G285"/>
  <c r="G286"/>
  <c r="G287"/>
  <c r="G289"/>
  <c r="G291"/>
  <c r="G293"/>
  <c r="G296"/>
  <c r="G298"/>
  <c r="G299"/>
  <c r="G302"/>
  <c r="G303"/>
  <c r="G304"/>
  <c r="G305"/>
  <c r="G307"/>
  <c r="G308"/>
  <c r="G309"/>
  <c r="G310"/>
  <c r="G301"/>
  <c r="G313"/>
  <c r="H9" i="3"/>
  <c r="H10"/>
  <c r="H11"/>
  <c r="H12"/>
  <c r="H14"/>
  <c r="F312" i="4"/>
  <c r="G108" i="3" s="1"/>
  <c r="G106"/>
  <c r="F295" i="4"/>
  <c r="G104" i="3" s="1"/>
  <c r="F288" i="4"/>
  <c r="G102" i="3" s="1"/>
  <c r="F280" i="4"/>
  <c r="G100" i="3" s="1"/>
  <c r="F278" i="4"/>
  <c r="G98" i="3" s="1"/>
  <c r="G93"/>
  <c r="F36" i="1" s="1"/>
  <c r="G80" i="3"/>
  <c r="G79"/>
  <c r="G76"/>
  <c r="G75"/>
  <c r="G73"/>
  <c r="G72"/>
  <c r="G70"/>
  <c r="G69"/>
  <c r="G68"/>
  <c r="G67"/>
  <c r="G66"/>
  <c r="G65"/>
  <c r="G64"/>
  <c r="G63"/>
  <c r="G62"/>
  <c r="G61"/>
  <c r="G60"/>
  <c r="H60" s="1"/>
  <c r="G59"/>
  <c r="H59" s="1"/>
  <c r="G58"/>
  <c r="H58" s="1"/>
  <c r="G57"/>
  <c r="H57" s="1"/>
  <c r="G56"/>
  <c r="H56" s="1"/>
  <c r="G55"/>
  <c r="G54"/>
  <c r="G53"/>
  <c r="G51"/>
  <c r="G46"/>
  <c r="G45"/>
  <c r="G44"/>
  <c r="G43"/>
  <c r="G42"/>
  <c r="G41"/>
  <c r="G40"/>
  <c r="G39"/>
  <c r="G38"/>
  <c r="G37"/>
  <c r="G34"/>
  <c r="G33"/>
  <c r="G28"/>
  <c r="G27"/>
  <c r="G26"/>
  <c r="G25"/>
  <c r="G24"/>
  <c r="G23"/>
  <c r="G22"/>
  <c r="G71" l="1"/>
  <c r="G35"/>
  <c r="G32"/>
  <c r="G78"/>
  <c r="G97"/>
  <c r="H8" i="2"/>
  <c r="H10"/>
  <c r="H12"/>
  <c r="H13"/>
  <c r="H14"/>
  <c r="H16"/>
  <c r="H18"/>
  <c r="H20"/>
  <c r="H21"/>
  <c r="H23"/>
  <c r="H24"/>
  <c r="H28"/>
  <c r="H30"/>
  <c r="H31"/>
  <c r="H32"/>
  <c r="H33"/>
  <c r="H35"/>
  <c r="H37"/>
  <c r="H38"/>
  <c r="H39"/>
  <c r="H42"/>
  <c r="H44"/>
  <c r="H45"/>
  <c r="H52"/>
  <c r="H47"/>
  <c r="H48"/>
  <c r="H49"/>
  <c r="H50"/>
  <c r="H51"/>
  <c r="H53"/>
  <c r="H54"/>
  <c r="H55"/>
  <c r="H56"/>
  <c r="H57"/>
  <c r="H58"/>
  <c r="H60"/>
  <c r="H61"/>
  <c r="H63"/>
  <c r="H65"/>
  <c r="H66"/>
  <c r="H68"/>
  <c r="H69"/>
  <c r="H71"/>
  <c r="H72"/>
  <c r="H74"/>
  <c r="H76"/>
  <c r="H78"/>
  <c r="H79"/>
  <c r="H80"/>
  <c r="H84"/>
  <c r="H87"/>
  <c r="F38" i="4"/>
  <c r="G8" i="3"/>
  <c r="F38" i="1" l="1"/>
  <c r="F96" i="4"/>
  <c r="F8"/>
  <c r="F97"/>
  <c r="F14"/>
  <c r="F20"/>
  <c r="F26"/>
  <c r="F32"/>
  <c r="F35"/>
  <c r="F44"/>
  <c r="F50"/>
  <c r="F56"/>
  <c r="F62"/>
  <c r="F68"/>
  <c r="F74"/>
  <c r="F80"/>
  <c r="F86"/>
  <c r="F99"/>
  <c r="F134"/>
  <c r="F143"/>
  <c r="F177"/>
  <c r="F182"/>
  <c r="F218"/>
  <c r="F225"/>
  <c r="F233"/>
  <c r="F245"/>
  <c r="F248"/>
  <c r="F253"/>
  <c r="F259"/>
  <c r="F263"/>
  <c r="F267"/>
  <c r="G83" i="2"/>
  <c r="G77"/>
  <c r="G75"/>
  <c r="G73"/>
  <c r="G70"/>
  <c r="G67"/>
  <c r="G64"/>
  <c r="G62"/>
  <c r="G59"/>
  <c r="G46"/>
  <c r="G43"/>
  <c r="G41"/>
  <c r="G36"/>
  <c r="G34"/>
  <c r="G29"/>
  <c r="G27"/>
  <c r="G22"/>
  <c r="G19"/>
  <c r="G17"/>
  <c r="G15"/>
  <c r="G11"/>
  <c r="G9"/>
  <c r="G7"/>
  <c r="F23" i="1" l="1"/>
  <c r="G23" s="1"/>
  <c r="F25"/>
  <c r="G25" s="1"/>
  <c r="G91" i="3"/>
  <c r="G89"/>
  <c r="G90"/>
  <c r="G88"/>
  <c r="G92"/>
  <c r="F77" i="4"/>
  <c r="G19" i="3"/>
  <c r="G7"/>
  <c r="G86"/>
  <c r="G84"/>
  <c r="G82"/>
  <c r="G52"/>
  <c r="G50"/>
  <c r="G49"/>
  <c r="G48"/>
  <c r="G29"/>
  <c r="F83" i="4"/>
  <c r="F71"/>
  <c r="F65"/>
  <c r="F59"/>
  <c r="F53"/>
  <c r="F47"/>
  <c r="F41"/>
  <c r="F29"/>
  <c r="F23"/>
  <c r="F17"/>
  <c r="F11"/>
  <c r="F5"/>
  <c r="F158"/>
  <c r="G6" i="2"/>
  <c r="F101" i="4"/>
  <c r="F277"/>
  <c r="F95"/>
  <c r="G26" i="2"/>
  <c r="G40"/>
  <c r="F21" i="1" l="1"/>
  <c r="G21" s="1"/>
  <c r="G87" i="3"/>
  <c r="F35" i="1" s="1"/>
  <c r="G18" i="3"/>
  <c r="G6"/>
  <c r="G47"/>
  <c r="F142" i="4"/>
  <c r="F275" s="1"/>
  <c r="G21" i="3"/>
  <c r="G25" i="2"/>
  <c r="F22" i="1" s="1"/>
  <c r="G22" s="1"/>
  <c r="E134" i="4"/>
  <c r="F315" l="1"/>
  <c r="G81" i="2"/>
  <c r="F20" i="1" s="1"/>
  <c r="G20" s="1"/>
  <c r="E37" i="4"/>
  <c r="E29" i="1"/>
  <c r="G85" i="2" l="1"/>
  <c r="F27" i="1" s="1"/>
  <c r="E226" i="4"/>
  <c r="H20" i="1" l="1"/>
  <c r="G27"/>
  <c r="H27"/>
  <c r="H25"/>
  <c r="H23"/>
  <c r="H22"/>
  <c r="H29"/>
  <c r="H21"/>
  <c r="G89" i="2"/>
  <c r="I12"/>
  <c r="I20"/>
  <c r="I28"/>
  <c r="I36"/>
  <c r="I44"/>
  <c r="I51"/>
  <c r="I60"/>
  <c r="I68"/>
  <c r="I76"/>
  <c r="I85"/>
  <c r="I18"/>
  <c r="I26"/>
  <c r="I42"/>
  <c r="I49"/>
  <c r="I58"/>
  <c r="I74"/>
  <c r="I9"/>
  <c r="I41"/>
  <c r="I65"/>
  <c r="I8"/>
  <c r="I32"/>
  <c r="I47"/>
  <c r="I64"/>
  <c r="I80"/>
  <c r="I7"/>
  <c r="I23"/>
  <c r="I39"/>
  <c r="I63"/>
  <c r="I79"/>
  <c r="I38"/>
  <c r="I54"/>
  <c r="I70"/>
  <c r="I29"/>
  <c r="I45"/>
  <c r="I61"/>
  <c r="I77"/>
  <c r="I11"/>
  <c r="I19"/>
  <c r="I27"/>
  <c r="I35"/>
  <c r="I43"/>
  <c r="I50"/>
  <c r="I59"/>
  <c r="I67"/>
  <c r="I75"/>
  <c r="I84"/>
  <c r="I10"/>
  <c r="I34"/>
  <c r="I66"/>
  <c r="I83"/>
  <c r="I17"/>
  <c r="I33"/>
  <c r="I48"/>
  <c r="I57"/>
  <c r="I73"/>
  <c r="I16"/>
  <c r="I24"/>
  <c r="I56"/>
  <c r="I72"/>
  <c r="I15"/>
  <c r="I31"/>
  <c r="I52"/>
  <c r="I55"/>
  <c r="I71"/>
  <c r="I14"/>
  <c r="I22"/>
  <c r="I30"/>
  <c r="I62"/>
  <c r="I78"/>
  <c r="I21"/>
  <c r="I37"/>
  <c r="I53"/>
  <c r="I69"/>
  <c r="I6"/>
  <c r="I13"/>
  <c r="I46"/>
  <c r="I40"/>
  <c r="I25"/>
  <c r="I81"/>
  <c r="E129" i="4"/>
  <c r="F29" i="3" s="1"/>
  <c r="E115" i="4"/>
  <c r="A88"/>
  <c r="I20" i="1"/>
  <c r="I21"/>
  <c r="I22"/>
  <c r="I23"/>
  <c r="I25"/>
  <c r="I29"/>
  <c r="I31"/>
  <c r="I33"/>
  <c r="I34"/>
  <c r="I35"/>
  <c r="I38"/>
  <c r="I39"/>
  <c r="F36" i="2"/>
  <c r="E312" i="4"/>
  <c r="F108" i="3" s="1"/>
  <c r="F93"/>
  <c r="E36" i="1" s="1"/>
  <c r="F80" i="3"/>
  <c r="F76"/>
  <c r="F75"/>
  <c r="F73"/>
  <c r="F72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1"/>
  <c r="F46"/>
  <c r="F45"/>
  <c r="F44"/>
  <c r="F43"/>
  <c r="F42"/>
  <c r="F41"/>
  <c r="F40"/>
  <c r="F39"/>
  <c r="F38"/>
  <c r="F37"/>
  <c r="F34"/>
  <c r="F33"/>
  <c r="F28"/>
  <c r="F26"/>
  <c r="F25"/>
  <c r="F24"/>
  <c r="F23"/>
  <c r="F22"/>
  <c r="E297" i="4"/>
  <c r="F106" i="3" s="1"/>
  <c r="E295" i="4"/>
  <c r="F104" i="3" s="1"/>
  <c r="E288" i="4"/>
  <c r="E280"/>
  <c r="E278"/>
  <c r="F98" i="3" s="1"/>
  <c r="E267" i="4"/>
  <c r="F91" i="3" s="1"/>
  <c r="E263" i="4"/>
  <c r="F88" i="3" s="1"/>
  <c r="E259" i="4"/>
  <c r="F90" i="3" s="1"/>
  <c r="E253" i="4"/>
  <c r="F92" i="3" s="1"/>
  <c r="E248" i="4"/>
  <c r="F89" i="3" s="1"/>
  <c r="E245" i="4"/>
  <c r="E237"/>
  <c r="F84" i="3" s="1"/>
  <c r="E218" i="4"/>
  <c r="E233"/>
  <c r="E192"/>
  <c r="F52" i="3" s="1"/>
  <c r="E182" i="4"/>
  <c r="E177"/>
  <c r="F49" i="3" s="1"/>
  <c r="E146" i="4"/>
  <c r="E143"/>
  <c r="E86"/>
  <c r="E83" s="1"/>
  <c r="E80"/>
  <c r="E77" s="1"/>
  <c r="E74"/>
  <c r="E71" s="1"/>
  <c r="E68"/>
  <c r="E65" s="1"/>
  <c r="E62"/>
  <c r="E59" s="1"/>
  <c r="E56"/>
  <c r="E53" s="1"/>
  <c r="E50"/>
  <c r="E47" s="1"/>
  <c r="E44"/>
  <c r="E41" s="1"/>
  <c r="E38"/>
  <c r="E35" s="1"/>
  <c r="E32"/>
  <c r="E29" s="1"/>
  <c r="E26"/>
  <c r="E23" s="1"/>
  <c r="E20"/>
  <c r="E17" s="1"/>
  <c r="E8"/>
  <c r="E5" s="1"/>
  <c r="F8" i="3"/>
  <c r="E99" i="4"/>
  <c r="F19" i="3" s="1"/>
  <c r="E96" i="4"/>
  <c r="F7" i="3" s="1"/>
  <c r="D6" i="4"/>
  <c r="G6" s="1"/>
  <c r="C8"/>
  <c r="C5" s="1"/>
  <c r="D12"/>
  <c r="D13"/>
  <c r="C14"/>
  <c r="C11" s="1"/>
  <c r="D18"/>
  <c r="G18" s="1"/>
  <c r="C20"/>
  <c r="C17" s="1"/>
  <c r="D24"/>
  <c r="C26"/>
  <c r="C23" s="1"/>
  <c r="D30"/>
  <c r="C32"/>
  <c r="C29" s="1"/>
  <c r="D36"/>
  <c r="C38"/>
  <c r="C35" s="1"/>
  <c r="D42"/>
  <c r="G42" s="1"/>
  <c r="C44"/>
  <c r="C41" s="1"/>
  <c r="D48"/>
  <c r="C50"/>
  <c r="C47" s="1"/>
  <c r="D54"/>
  <c r="C56"/>
  <c r="C53" s="1"/>
  <c r="D60"/>
  <c r="C62"/>
  <c r="C59" s="1"/>
  <c r="D66"/>
  <c r="C68"/>
  <c r="C65" s="1"/>
  <c r="D72"/>
  <c r="C74"/>
  <c r="C71" s="1"/>
  <c r="D78"/>
  <c r="C80"/>
  <c r="C77" s="1"/>
  <c r="C86"/>
  <c r="C83" s="1"/>
  <c r="D86"/>
  <c r="C96"/>
  <c r="C7" i="3" s="1"/>
  <c r="C97" i="4"/>
  <c r="C99"/>
  <c r="C19" i="3" s="1"/>
  <c r="C18" s="1"/>
  <c r="D99" i="4"/>
  <c r="C115"/>
  <c r="C27" i="3" s="1"/>
  <c r="D115" i="4"/>
  <c r="C129"/>
  <c r="D129"/>
  <c r="G129" s="1"/>
  <c r="C134"/>
  <c r="D134"/>
  <c r="G134" s="1"/>
  <c r="C143"/>
  <c r="D143"/>
  <c r="G143" s="1"/>
  <c r="C146"/>
  <c r="D146"/>
  <c r="G146" s="1"/>
  <c r="C159"/>
  <c r="C48" i="3" s="1"/>
  <c r="D159" i="4"/>
  <c r="G159" s="1"/>
  <c r="C177"/>
  <c r="C49" i="3" s="1"/>
  <c r="D177" i="4"/>
  <c r="C182"/>
  <c r="C50" i="3" s="1"/>
  <c r="D182" i="4"/>
  <c r="D192"/>
  <c r="C218"/>
  <c r="D219"/>
  <c r="G219" s="1"/>
  <c r="D220"/>
  <c r="G220" s="1"/>
  <c r="C225"/>
  <c r="C78" i="3" s="1"/>
  <c r="D225" i="4"/>
  <c r="G225" s="1"/>
  <c r="C233"/>
  <c r="C82" i="3" s="1"/>
  <c r="D233" i="4"/>
  <c r="C237"/>
  <c r="C84" i="3" s="1"/>
  <c r="D237" i="4"/>
  <c r="C245"/>
  <c r="C86" i="3" s="1"/>
  <c r="D245" i="4"/>
  <c r="C248"/>
  <c r="C89" i="3" s="1"/>
  <c r="D248" i="4"/>
  <c r="C253"/>
  <c r="C92" i="3" s="1"/>
  <c r="D257" i="4"/>
  <c r="G257" s="1"/>
  <c r="C259"/>
  <c r="C90" i="3" s="1"/>
  <c r="D259" i="4"/>
  <c r="C263"/>
  <c r="C88" i="3" s="1"/>
  <c r="D263" i="4"/>
  <c r="C267"/>
  <c r="C91" i="3" s="1"/>
  <c r="D267" i="4"/>
  <c r="C278"/>
  <c r="C98" i="3" s="1"/>
  <c r="D278" i="4"/>
  <c r="C280"/>
  <c r="C100" i="3" s="1"/>
  <c r="D280" i="4"/>
  <c r="C288"/>
  <c r="C102" i="3" s="1"/>
  <c r="D288" i="4"/>
  <c r="C295"/>
  <c r="C104" i="3" s="1"/>
  <c r="D295" i="4"/>
  <c r="G295" s="1"/>
  <c r="C297"/>
  <c r="C106" i="3" s="1"/>
  <c r="D297" i="4"/>
  <c r="G297" s="1"/>
  <c r="C312"/>
  <c r="C108" i="3" s="1"/>
  <c r="D312" i="4"/>
  <c r="J5" i="3"/>
  <c r="J6"/>
  <c r="J7"/>
  <c r="C8"/>
  <c r="J8"/>
  <c r="D9"/>
  <c r="J9"/>
  <c r="D10"/>
  <c r="J10"/>
  <c r="J11"/>
  <c r="J12"/>
  <c r="E13"/>
  <c r="H13" s="1"/>
  <c r="J14"/>
  <c r="E15"/>
  <c r="H15" s="1"/>
  <c r="J15"/>
  <c r="E16"/>
  <c r="H16" s="1"/>
  <c r="D18"/>
  <c r="J18"/>
  <c r="J19"/>
  <c r="J21"/>
  <c r="C22"/>
  <c r="E22"/>
  <c r="H22" s="1"/>
  <c r="J22"/>
  <c r="C23"/>
  <c r="E23"/>
  <c r="H23" s="1"/>
  <c r="J23"/>
  <c r="C24"/>
  <c r="E24"/>
  <c r="H24" s="1"/>
  <c r="J24"/>
  <c r="C25"/>
  <c r="E25"/>
  <c r="H25" s="1"/>
  <c r="J25"/>
  <c r="C26"/>
  <c r="E26"/>
  <c r="H26" s="1"/>
  <c r="J26"/>
  <c r="D27"/>
  <c r="D21" s="1"/>
  <c r="J27"/>
  <c r="C28"/>
  <c r="E28"/>
  <c r="H28" s="1"/>
  <c r="J28"/>
  <c r="J29"/>
  <c r="J31"/>
  <c r="D32"/>
  <c r="J32"/>
  <c r="C33"/>
  <c r="E33"/>
  <c r="H33" s="1"/>
  <c r="J33"/>
  <c r="C34"/>
  <c r="E34"/>
  <c r="H34" s="1"/>
  <c r="J34"/>
  <c r="D35"/>
  <c r="J35"/>
  <c r="C37"/>
  <c r="E37"/>
  <c r="H37" s="1"/>
  <c r="C38"/>
  <c r="E38"/>
  <c r="H38" s="1"/>
  <c r="C39"/>
  <c r="E39"/>
  <c r="H39" s="1"/>
  <c r="C40"/>
  <c r="E40"/>
  <c r="H40" s="1"/>
  <c r="C41"/>
  <c r="E41"/>
  <c r="H41" s="1"/>
  <c r="J41"/>
  <c r="C42"/>
  <c r="E42"/>
  <c r="H42" s="1"/>
  <c r="J42"/>
  <c r="C43"/>
  <c r="E43"/>
  <c r="H43" s="1"/>
  <c r="C44"/>
  <c r="E44"/>
  <c r="H44" s="1"/>
  <c r="C45"/>
  <c r="E45"/>
  <c r="H45" s="1"/>
  <c r="C46"/>
  <c r="E46"/>
  <c r="H46" s="1"/>
  <c r="J46"/>
  <c r="D47"/>
  <c r="J47"/>
  <c r="J48"/>
  <c r="J49"/>
  <c r="J50"/>
  <c r="C51"/>
  <c r="E51"/>
  <c r="H51" s="1"/>
  <c r="J51"/>
  <c r="C52"/>
  <c r="C53"/>
  <c r="E53"/>
  <c r="H53" s="1"/>
  <c r="J53"/>
  <c r="C54"/>
  <c r="E54"/>
  <c r="H54" s="1"/>
  <c r="J54"/>
  <c r="C55"/>
  <c r="J55"/>
  <c r="C61"/>
  <c r="E61"/>
  <c r="H61" s="1"/>
  <c r="J61"/>
  <c r="C62"/>
  <c r="E62"/>
  <c r="H62" s="1"/>
  <c r="J62"/>
  <c r="C63"/>
  <c r="E63"/>
  <c r="H63" s="1"/>
  <c r="J63"/>
  <c r="C64"/>
  <c r="E64"/>
  <c r="H64" s="1"/>
  <c r="J64"/>
  <c r="C65"/>
  <c r="E65"/>
  <c r="H65" s="1"/>
  <c r="J65"/>
  <c r="C66"/>
  <c r="E66"/>
  <c r="H66" s="1"/>
  <c r="E67"/>
  <c r="H67" s="1"/>
  <c r="C68"/>
  <c r="E68"/>
  <c r="H68" s="1"/>
  <c r="C69"/>
  <c r="E69"/>
  <c r="H69" s="1"/>
  <c r="C70"/>
  <c r="E70"/>
  <c r="H70" s="1"/>
  <c r="D71"/>
  <c r="J71"/>
  <c r="C72"/>
  <c r="J72"/>
  <c r="C73"/>
  <c r="J73"/>
  <c r="C75"/>
  <c r="E75"/>
  <c r="H75" s="1"/>
  <c r="E76"/>
  <c r="H76" s="1"/>
  <c r="D78"/>
  <c r="J78"/>
  <c r="E79"/>
  <c r="H79" s="1"/>
  <c r="E80"/>
  <c r="H80" s="1"/>
  <c r="J82"/>
  <c r="J83"/>
  <c r="J86"/>
  <c r="J87"/>
  <c r="J88"/>
  <c r="J89"/>
  <c r="J90"/>
  <c r="J91"/>
  <c r="D92"/>
  <c r="D87" s="1"/>
  <c r="J92"/>
  <c r="C93"/>
  <c r="C36" i="1" s="1"/>
  <c r="E93" i="3"/>
  <c r="J95"/>
  <c r="D97"/>
  <c r="J97"/>
  <c r="J98"/>
  <c r="J100"/>
  <c r="J102"/>
  <c r="J104"/>
  <c r="J106"/>
  <c r="J108"/>
  <c r="J6" i="2"/>
  <c r="C7"/>
  <c r="D7"/>
  <c r="E7"/>
  <c r="H7" s="1"/>
  <c r="F7"/>
  <c r="J7"/>
  <c r="J8"/>
  <c r="C9"/>
  <c r="D9"/>
  <c r="D6" s="1"/>
  <c r="E9"/>
  <c r="H9" s="1"/>
  <c r="F9"/>
  <c r="J9"/>
  <c r="J10"/>
  <c r="C11"/>
  <c r="C6" s="1"/>
  <c r="C21" i="1" s="1"/>
  <c r="D11" i="2"/>
  <c r="E11"/>
  <c r="H11" s="1"/>
  <c r="F11"/>
  <c r="J11"/>
  <c r="J12"/>
  <c r="J13"/>
  <c r="J14"/>
  <c r="C15"/>
  <c r="D15"/>
  <c r="E15"/>
  <c r="H15" s="1"/>
  <c r="F15"/>
  <c r="J15"/>
  <c r="J16"/>
  <c r="C17"/>
  <c r="D17"/>
  <c r="E17"/>
  <c r="H17" s="1"/>
  <c r="F17"/>
  <c r="J17"/>
  <c r="J18"/>
  <c r="C19"/>
  <c r="D19"/>
  <c r="E19"/>
  <c r="H19" s="1"/>
  <c r="F19"/>
  <c r="J19"/>
  <c r="J20"/>
  <c r="J21"/>
  <c r="C22"/>
  <c r="D22"/>
  <c r="E22"/>
  <c r="H22" s="1"/>
  <c r="F22"/>
  <c r="J22"/>
  <c r="J23"/>
  <c r="J24"/>
  <c r="J25"/>
  <c r="C27"/>
  <c r="D27"/>
  <c r="E27"/>
  <c r="H27" s="1"/>
  <c r="F27"/>
  <c r="J27"/>
  <c r="J28"/>
  <c r="C29"/>
  <c r="D29"/>
  <c r="E29"/>
  <c r="H29" s="1"/>
  <c r="F29"/>
  <c r="C34"/>
  <c r="D34"/>
  <c r="D26" s="1"/>
  <c r="E34"/>
  <c r="H34" s="1"/>
  <c r="F34"/>
  <c r="J34"/>
  <c r="J35"/>
  <c r="C36"/>
  <c r="D36"/>
  <c r="E36"/>
  <c r="H36" s="1"/>
  <c r="J36"/>
  <c r="J37"/>
  <c r="J38"/>
  <c r="C41"/>
  <c r="D41"/>
  <c r="E41"/>
  <c r="H41" s="1"/>
  <c r="F41"/>
  <c r="C43"/>
  <c r="D43"/>
  <c r="E43"/>
  <c r="H43" s="1"/>
  <c r="F43"/>
  <c r="J43"/>
  <c r="J44"/>
  <c r="J45"/>
  <c r="C46"/>
  <c r="D46"/>
  <c r="E46"/>
  <c r="H46" s="1"/>
  <c r="F46"/>
  <c r="J46"/>
  <c r="J47"/>
  <c r="J48"/>
  <c r="J50"/>
  <c r="J54"/>
  <c r="J55"/>
  <c r="J56"/>
  <c r="J57"/>
  <c r="J58"/>
  <c r="C59"/>
  <c r="D59"/>
  <c r="E59"/>
  <c r="H59" s="1"/>
  <c r="F59"/>
  <c r="J59"/>
  <c r="J60"/>
  <c r="J61"/>
  <c r="C62"/>
  <c r="D62"/>
  <c r="E62"/>
  <c r="H62" s="1"/>
  <c r="F62"/>
  <c r="J62"/>
  <c r="J63"/>
  <c r="C64"/>
  <c r="D64"/>
  <c r="E64"/>
  <c r="H64" s="1"/>
  <c r="F64"/>
  <c r="J64"/>
  <c r="J65"/>
  <c r="J66"/>
  <c r="C67"/>
  <c r="D67"/>
  <c r="E67"/>
  <c r="H67" s="1"/>
  <c r="F67"/>
  <c r="J67"/>
  <c r="J68"/>
  <c r="C70"/>
  <c r="D70"/>
  <c r="E70"/>
  <c r="H70" s="1"/>
  <c r="F70"/>
  <c r="J70"/>
  <c r="J71"/>
  <c r="C73"/>
  <c r="D73"/>
  <c r="E73"/>
  <c r="H73" s="1"/>
  <c r="F73"/>
  <c r="J73"/>
  <c r="J74"/>
  <c r="C75"/>
  <c r="D75"/>
  <c r="E75"/>
  <c r="H75" s="1"/>
  <c r="F75"/>
  <c r="J75"/>
  <c r="J76"/>
  <c r="C77"/>
  <c r="D77"/>
  <c r="E77"/>
  <c r="H77" s="1"/>
  <c r="F77"/>
  <c r="E23" i="1" s="1"/>
  <c r="J77" i="2"/>
  <c r="J78"/>
  <c r="J79"/>
  <c r="J80"/>
  <c r="J81"/>
  <c r="C83"/>
  <c r="C25" i="1" s="1"/>
  <c r="D83" i="2"/>
  <c r="E83"/>
  <c r="H83" s="1"/>
  <c r="F83"/>
  <c r="E25" i="1" s="1"/>
  <c r="J83" i="2"/>
  <c r="J84"/>
  <c r="J85"/>
  <c r="J87"/>
  <c r="J89"/>
  <c r="C23" i="1"/>
  <c r="C29"/>
  <c r="D29"/>
  <c r="E97" i="4"/>
  <c r="D23" i="1"/>
  <c r="E225" i="4"/>
  <c r="E14"/>
  <c r="D8" i="3"/>
  <c r="D6"/>
  <c r="E26" i="2"/>
  <c r="H26" s="1"/>
  <c r="C26"/>
  <c r="F79" i="3"/>
  <c r="F31" i="1" l="1"/>
  <c r="G31" s="1"/>
  <c r="D8" i="4"/>
  <c r="G8" s="1"/>
  <c r="E106" i="3"/>
  <c r="H106" s="1"/>
  <c r="E6" i="2"/>
  <c r="D25" i="1"/>
  <c r="C40" i="2"/>
  <c r="C25" s="1"/>
  <c r="C22" i="1" s="1"/>
  <c r="D40" i="2"/>
  <c r="D25" s="1"/>
  <c r="D81" s="1"/>
  <c r="D85" s="1"/>
  <c r="D89" s="1"/>
  <c r="E40"/>
  <c r="D5" i="4"/>
  <c r="G5" s="1"/>
  <c r="D101"/>
  <c r="G101" s="1"/>
  <c r="E104" i="3"/>
  <c r="H104" s="1"/>
  <c r="C29"/>
  <c r="E98"/>
  <c r="H98" s="1"/>
  <c r="G278" i="4"/>
  <c r="E82" i="3"/>
  <c r="H82" s="1"/>
  <c r="G233" i="4"/>
  <c r="E50" i="3"/>
  <c r="H50" s="1"/>
  <c r="G182" i="4"/>
  <c r="E19" i="3"/>
  <c r="E18" s="1"/>
  <c r="H18" s="1"/>
  <c r="G99" i="4"/>
  <c r="E52" i="3"/>
  <c r="H52" s="1"/>
  <c r="G192" i="4"/>
  <c r="D80"/>
  <c r="G78"/>
  <c r="D56"/>
  <c r="G54"/>
  <c r="D32"/>
  <c r="G30"/>
  <c r="C95"/>
  <c r="C6" i="3" s="1"/>
  <c r="E100"/>
  <c r="H100" s="1"/>
  <c r="G280" i="4"/>
  <c r="E90" i="3"/>
  <c r="H90" s="1"/>
  <c r="G259" i="4"/>
  <c r="E84" i="3"/>
  <c r="H84" s="1"/>
  <c r="G237" i="4"/>
  <c r="D14"/>
  <c r="G12"/>
  <c r="E108" i="3"/>
  <c r="H108" s="1"/>
  <c r="G312" i="4"/>
  <c r="D62"/>
  <c r="G60"/>
  <c r="D38"/>
  <c r="G36"/>
  <c r="D97"/>
  <c r="G97" s="1"/>
  <c r="G13"/>
  <c r="E88" i="3"/>
  <c r="H88" s="1"/>
  <c r="G263" i="4"/>
  <c r="E86" i="3"/>
  <c r="H86" s="1"/>
  <c r="G245" i="4"/>
  <c r="D83"/>
  <c r="G83" s="1"/>
  <c r="G86"/>
  <c r="E102" i="3"/>
  <c r="H102" s="1"/>
  <c r="G288" i="4"/>
  <c r="D68"/>
  <c r="G66"/>
  <c r="E89" i="3"/>
  <c r="H89" s="1"/>
  <c r="G248" i="4"/>
  <c r="E91" i="3"/>
  <c r="H91" s="1"/>
  <c r="G267" i="4"/>
  <c r="E49" i="3"/>
  <c r="H49" s="1"/>
  <c r="G177" i="4"/>
  <c r="D74"/>
  <c r="G72"/>
  <c r="D50"/>
  <c r="G48"/>
  <c r="D26"/>
  <c r="G24"/>
  <c r="E29" i="3"/>
  <c r="H29" s="1"/>
  <c r="E48"/>
  <c r="H48" s="1"/>
  <c r="G31"/>
  <c r="G5" s="1"/>
  <c r="D36" i="1"/>
  <c r="G36" s="1"/>
  <c r="H93" i="3"/>
  <c r="I87" i="2"/>
  <c r="I89"/>
  <c r="C158" i="4"/>
  <c r="C142" s="1"/>
  <c r="D158"/>
  <c r="G158" s="1"/>
  <c r="D218"/>
  <c r="G218" s="1"/>
  <c r="C101"/>
  <c r="C21" i="3" s="1"/>
  <c r="D96" i="4"/>
  <c r="E78" i="3"/>
  <c r="H78" s="1"/>
  <c r="E32"/>
  <c r="H32" s="1"/>
  <c r="C87"/>
  <c r="C35" i="1" s="1"/>
  <c r="F78" i="3"/>
  <c r="C277" i="4"/>
  <c r="C32" i="3"/>
  <c r="D253" i="4"/>
  <c r="E73" i="3"/>
  <c r="H73" s="1"/>
  <c r="D277" i="4"/>
  <c r="G277" s="1"/>
  <c r="D44"/>
  <c r="E72" i="3"/>
  <c r="H72" s="1"/>
  <c r="D20" i="4"/>
  <c r="E27" i="3"/>
  <c r="E35"/>
  <c r="H35" s="1"/>
  <c r="C97"/>
  <c r="C38" i="1" s="1"/>
  <c r="F86" i="3"/>
  <c r="F100"/>
  <c r="E101" i="4"/>
  <c r="F50" i="3"/>
  <c r="F6"/>
  <c r="F102"/>
  <c r="F82"/>
  <c r="F27"/>
  <c r="E95" i="4"/>
  <c r="F40" i="2"/>
  <c r="F26"/>
  <c r="F6"/>
  <c r="F71" i="3"/>
  <c r="F32"/>
  <c r="E159" i="4"/>
  <c r="E11"/>
  <c r="C47" i="3"/>
  <c r="C71"/>
  <c r="D31"/>
  <c r="D5" s="1"/>
  <c r="D95" s="1"/>
  <c r="D109" s="1"/>
  <c r="C35"/>
  <c r="E277" i="4"/>
  <c r="F18" i="3"/>
  <c r="F87"/>
  <c r="F35"/>
  <c r="E8"/>
  <c r="H8" s="1"/>
  <c r="H6" i="2" l="1"/>
  <c r="C81"/>
  <c r="C20" i="1" s="1"/>
  <c r="C27" s="1"/>
  <c r="H40" i="2"/>
  <c r="E25"/>
  <c r="H19" i="3"/>
  <c r="C275" i="4"/>
  <c r="C315" s="1"/>
  <c r="C109" i="3" s="1"/>
  <c r="C39" i="1" s="1"/>
  <c r="E97" i="3"/>
  <c r="H97" s="1"/>
  <c r="D41" i="4"/>
  <c r="G41" s="1"/>
  <c r="G44"/>
  <c r="E92" i="3"/>
  <c r="H92" s="1"/>
  <c r="G253" i="4"/>
  <c r="E7" i="3"/>
  <c r="H7" s="1"/>
  <c r="G96" i="4"/>
  <c r="D23"/>
  <c r="G23" s="1"/>
  <c r="G26"/>
  <c r="D35"/>
  <c r="G35" s="1"/>
  <c r="G38"/>
  <c r="D29"/>
  <c r="G29" s="1"/>
  <c r="G32"/>
  <c r="D11"/>
  <c r="G11" s="1"/>
  <c r="G14"/>
  <c r="E47" i="3"/>
  <c r="H47" s="1"/>
  <c r="D95" i="4"/>
  <c r="G95" s="1"/>
  <c r="D71"/>
  <c r="G71" s="1"/>
  <c r="G74"/>
  <c r="D65"/>
  <c r="G65" s="1"/>
  <c r="G68"/>
  <c r="D77"/>
  <c r="G77" s="1"/>
  <c r="G80"/>
  <c r="D17"/>
  <c r="G17" s="1"/>
  <c r="G20"/>
  <c r="D47"/>
  <c r="G47" s="1"/>
  <c r="G50"/>
  <c r="D59"/>
  <c r="G59" s="1"/>
  <c r="G62"/>
  <c r="D53"/>
  <c r="G53" s="1"/>
  <c r="G56"/>
  <c r="E21" i="3"/>
  <c r="H21" s="1"/>
  <c r="H27"/>
  <c r="D142" i="4"/>
  <c r="E71" i="3"/>
  <c r="F48"/>
  <c r="F47" s="1"/>
  <c r="C31"/>
  <c r="C5" s="1"/>
  <c r="C34" i="1" s="1"/>
  <c r="F21" i="3"/>
  <c r="F97"/>
  <c r="F25" i="2"/>
  <c r="E22" i="1" s="1"/>
  <c r="E21"/>
  <c r="E158" i="4"/>
  <c r="E35" i="1"/>
  <c r="E87" i="3" l="1"/>
  <c r="D35" i="1" s="1"/>
  <c r="G35" s="1"/>
  <c r="C85" i="2"/>
  <c r="C89" s="1"/>
  <c r="C31" i="1" s="1"/>
  <c r="H25" i="2"/>
  <c r="D22" i="1"/>
  <c r="E81" i="2"/>
  <c r="C95" i="3"/>
  <c r="C33" i="1" s="1"/>
  <c r="E6" i="3"/>
  <c r="H6" s="1"/>
  <c r="D38" i="1"/>
  <c r="G38" s="1"/>
  <c r="D275" i="4"/>
  <c r="G142"/>
  <c r="F34" i="1"/>
  <c r="G95" i="3"/>
  <c r="E31"/>
  <c r="H71"/>
  <c r="E142" i="4"/>
  <c r="F31" i="3"/>
  <c r="E38" i="1"/>
  <c r="F81" i="2"/>
  <c r="H87" i="3" l="1"/>
  <c r="I36"/>
  <c r="I74"/>
  <c r="H81" i="2"/>
  <c r="E85"/>
  <c r="D20" i="1"/>
  <c r="D315" i="4"/>
  <c r="G315" s="1"/>
  <c r="G275"/>
  <c r="I35" i="3"/>
  <c r="I76"/>
  <c r="I82"/>
  <c r="I83"/>
  <c r="I51"/>
  <c r="I63"/>
  <c r="I90"/>
  <c r="I29"/>
  <c r="I49"/>
  <c r="I16"/>
  <c r="I59"/>
  <c r="I88"/>
  <c r="I79"/>
  <c r="I25"/>
  <c r="I66"/>
  <c r="I40"/>
  <c r="I24"/>
  <c r="I57"/>
  <c r="I44"/>
  <c r="I56"/>
  <c r="I70"/>
  <c r="I43"/>
  <c r="I10"/>
  <c r="I50"/>
  <c r="I73"/>
  <c r="I77"/>
  <c r="I95"/>
  <c r="I78"/>
  <c r="I45"/>
  <c r="I65"/>
  <c r="I75"/>
  <c r="I14"/>
  <c r="I28"/>
  <c r="I80"/>
  <c r="I20"/>
  <c r="I72"/>
  <c r="I32"/>
  <c r="I87"/>
  <c r="I69"/>
  <c r="I84"/>
  <c r="I27"/>
  <c r="I46"/>
  <c r="I68"/>
  <c r="I52"/>
  <c r="I6"/>
  <c r="I62"/>
  <c r="I11"/>
  <c r="I85"/>
  <c r="I22"/>
  <c r="I67"/>
  <c r="F33" i="1"/>
  <c r="I86" i="3"/>
  <c r="I91"/>
  <c r="I38"/>
  <c r="I30"/>
  <c r="I12"/>
  <c r="I37"/>
  <c r="I34"/>
  <c r="I58"/>
  <c r="I61"/>
  <c r="I47"/>
  <c r="I18"/>
  <c r="G109"/>
  <c r="I48"/>
  <c r="I81"/>
  <c r="I60"/>
  <c r="I23"/>
  <c r="I55"/>
  <c r="I26"/>
  <c r="I92"/>
  <c r="I17"/>
  <c r="I89"/>
  <c r="I41"/>
  <c r="I19"/>
  <c r="I53"/>
  <c r="I13"/>
  <c r="I39"/>
  <c r="I33"/>
  <c r="I42"/>
  <c r="I15"/>
  <c r="I7"/>
  <c r="I21"/>
  <c r="I71"/>
  <c r="I64"/>
  <c r="I54"/>
  <c r="I9"/>
  <c r="I8"/>
  <c r="I93"/>
  <c r="I31"/>
  <c r="E5"/>
  <c r="H31"/>
  <c r="I5"/>
  <c r="E275" i="4"/>
  <c r="E20" i="1"/>
  <c r="F85" i="2"/>
  <c r="F5" i="3"/>
  <c r="F95" s="1"/>
  <c r="E89" i="2" l="1"/>
  <c r="D27" i="1"/>
  <c r="H85" i="2"/>
  <c r="D34" i="1"/>
  <c r="G34" s="1"/>
  <c r="E95" i="3"/>
  <c r="H5"/>
  <c r="I98"/>
  <c r="I106"/>
  <c r="I108"/>
  <c r="I100"/>
  <c r="I109"/>
  <c r="I104"/>
  <c r="F39" i="1"/>
  <c r="I97" i="3"/>
  <c r="I102"/>
  <c r="E315" i="4"/>
  <c r="E27" i="1"/>
  <c r="F89" i="2"/>
  <c r="E31" i="1" s="1"/>
  <c r="E34"/>
  <c r="E33"/>
  <c r="F109" i="3"/>
  <c r="D31" i="1" l="1"/>
  <c r="H89" i="2"/>
  <c r="D33" i="1"/>
  <c r="G33" s="1"/>
  <c r="E109" i="3"/>
  <c r="H95"/>
  <c r="H33" i="1"/>
  <c r="H35"/>
  <c r="H31"/>
  <c r="H36"/>
  <c r="H39"/>
  <c r="H38"/>
  <c r="H32"/>
  <c r="H34"/>
  <c r="E39"/>
  <c r="D39" l="1"/>
  <c r="G39" s="1"/>
  <c r="H109" i="3"/>
</calcChain>
</file>

<file path=xl/sharedStrings.xml><?xml version="1.0" encoding="utf-8"?>
<sst xmlns="http://schemas.openxmlformats.org/spreadsheetml/2006/main" count="531" uniqueCount="402">
  <si>
    <t>OPIS</t>
  </si>
  <si>
    <t>Indeks</t>
  </si>
  <si>
    <t>6=4/2*100</t>
  </si>
  <si>
    <t>PRORAČUNSKI PRIHODI</t>
  </si>
  <si>
    <t>PRIHODI OD POREZA</t>
  </si>
  <si>
    <t>NEPOREZNI PRIHODI</t>
  </si>
  <si>
    <t>KAPITALNI PRIMITCI</t>
  </si>
  <si>
    <t>PRENESENA SREDSTVA</t>
  </si>
  <si>
    <t>SVEUKUPNO PRIHODI, PRMITCI I PRENESENA SREDSTVA</t>
  </si>
  <si>
    <t>PRORAČUNSKI RASHODI</t>
  </si>
  <si>
    <t>TEKUĆI RASHODI</t>
  </si>
  <si>
    <t>DOZNAKE</t>
  </si>
  <si>
    <t>KAPITALNI IZDATCI</t>
  </si>
  <si>
    <t xml:space="preserve">PRIHODI, PRIMITCI I PRENESENA SREDSTVA </t>
  </si>
  <si>
    <t>Ekonomski kod</t>
  </si>
  <si>
    <t>7=5/3*100</t>
  </si>
  <si>
    <t>I) PRIHODI OD POREZA</t>
  </si>
  <si>
    <t>Porez na dobit pojedinaca i poduzeća</t>
  </si>
  <si>
    <t>711111-5</t>
  </si>
  <si>
    <t>Porez na dobit građana (zaostale uplate)</t>
  </si>
  <si>
    <t>713111-3</t>
  </si>
  <si>
    <t>Porez na plaću i druga osobna primanja</t>
  </si>
  <si>
    <t>Porez na imovinu</t>
  </si>
  <si>
    <t>714111-3</t>
  </si>
  <si>
    <t>Porez na promet nekretnina od fizičkih i pravnih osoba</t>
  </si>
  <si>
    <r>
      <t xml:space="preserve">Domaći porezi na dobra i usluge </t>
    </r>
    <r>
      <rPr>
        <sz val="10"/>
        <rFont val="Arial"/>
        <family val="2"/>
        <charset val="238"/>
      </rPr>
      <t>(zaost.uplate)</t>
    </r>
  </si>
  <si>
    <t>Porez na promet proizvoda i usluga</t>
  </si>
  <si>
    <t>Porez na dohodak</t>
  </si>
  <si>
    <t>716111-7</t>
  </si>
  <si>
    <t>Prihodi od neizravnih poreza</t>
  </si>
  <si>
    <t>Prihodi koji pripadaju Direkciji cesta</t>
  </si>
  <si>
    <t>Prihodi koji pripadaju jed.lokalne samouprave (PDV)</t>
  </si>
  <si>
    <t>Ostali porezi</t>
  </si>
  <si>
    <t>719114-5</t>
  </si>
  <si>
    <t>Poseban porez na plaću za zašt. od prir. i dr.nesreća</t>
  </si>
  <si>
    <t>719116-7</t>
  </si>
  <si>
    <t>Porez na potrošnju</t>
  </si>
  <si>
    <t xml:space="preserve"> II) NEPOREZNI PRIHODI</t>
  </si>
  <si>
    <t>PRIHODI OD PODUZETNIČKIH AKTIVNOSTI I IMOVINE</t>
  </si>
  <si>
    <t>Prihodi od koncesija</t>
  </si>
  <si>
    <t>721210-20</t>
  </si>
  <si>
    <t>Prihodi od imovine i zakupa</t>
  </si>
  <si>
    <t>721219-27</t>
  </si>
  <si>
    <t>Ostali prihodi od imovine</t>
  </si>
  <si>
    <t>Naknade primljene od financijsih institucija</t>
  </si>
  <si>
    <t>NAKNADE I PRISTOJBE I PRIHODI OD PRUŽANJA JAVNIH USLUGA</t>
  </si>
  <si>
    <t>Komunalne naknade i pristojbe</t>
  </si>
  <si>
    <t xml:space="preserve">Komunalne naknade </t>
  </si>
  <si>
    <t>Naknade za istaknutu tvrtku</t>
  </si>
  <si>
    <t>722420-70</t>
  </si>
  <si>
    <t>Ostale proračunske naknade i pristojbe</t>
  </si>
  <si>
    <t>Naknada po osnovu tehničkog pregleda građevina</t>
  </si>
  <si>
    <t>Naknade za reklame istaknute na javnim površinama</t>
  </si>
  <si>
    <t>Naknada za krčenje šuma</t>
  </si>
  <si>
    <t>Vodne naknade</t>
  </si>
  <si>
    <t>Cestovne naknade</t>
  </si>
  <si>
    <t>Naknada za uporabu cesta za vozila građana</t>
  </si>
  <si>
    <t>Neplanirane uplate</t>
  </si>
  <si>
    <t>NOVČANE KAZNE</t>
  </si>
  <si>
    <t>Novčane kazne po općinskim propisima</t>
  </si>
  <si>
    <t xml:space="preserve">I)TEKUĆI RASHODI </t>
  </si>
  <si>
    <t>Plaće i naknade troškova uposlenih</t>
  </si>
  <si>
    <t>Bruto plaće uposlenih i naknade plaće</t>
  </si>
  <si>
    <t>Naknade troškova uposlenih</t>
  </si>
  <si>
    <t>Naknada za prijevoz s posla i na posao</t>
  </si>
  <si>
    <t>Naknada za topli obrok tijekom rada</t>
  </si>
  <si>
    <t>Regres za godišnji odmor</t>
  </si>
  <si>
    <t>Otpremnine zbog odlaska u mirovinu</t>
  </si>
  <si>
    <t>Darovi povodom vjerskih blagdana</t>
  </si>
  <si>
    <t>Pomoć u slučaju smrti,invalidnosti, bolesti</t>
  </si>
  <si>
    <t>Doprinosi poslodavca i ostali doprinosi</t>
  </si>
  <si>
    <t xml:space="preserve">Doprinosi poslodavca </t>
  </si>
  <si>
    <t>Izdatci za materijal i usluge</t>
  </si>
  <si>
    <t>Izdatci za energiju i grijanje</t>
  </si>
  <si>
    <t>Izdatci za PTT i komunalne usluge</t>
  </si>
  <si>
    <t>Nabava materijala i sitnog inventara</t>
  </si>
  <si>
    <t xml:space="preserve">Izdatci za gorivo i registraciju </t>
  </si>
  <si>
    <t>Izdatci za tekuće održavanje</t>
  </si>
  <si>
    <t>Ugovorene usluge</t>
  </si>
  <si>
    <t>Tekuće potpore i drugi tekući rashodi</t>
  </si>
  <si>
    <t>Tekuće potpore drugim razinama vlasti</t>
  </si>
  <si>
    <t>Gradsko izborno povjerenstvo</t>
  </si>
  <si>
    <t xml:space="preserve">Potpore zdravstvu    </t>
  </si>
  <si>
    <t xml:space="preserve">Potpora Gradskoj knjižnici za nabavu knjiga </t>
  </si>
  <si>
    <t>Tekuće potpore pojedincima</t>
  </si>
  <si>
    <t>Potpore braniteljima i članovima njihovih obitelji</t>
  </si>
  <si>
    <t>Potpora za knjige i školski pribor djeci iz soc. ugroženih obitelji</t>
  </si>
  <si>
    <t>Potpora za prijevoz do škole djece s poteškoćama u razvoju</t>
  </si>
  <si>
    <t>Tekuće potpore neprofitnim organizacijama</t>
  </si>
  <si>
    <t>Potpore za projekte energetske efikasnosti</t>
  </si>
  <si>
    <t>Potpore kulturi</t>
  </si>
  <si>
    <t>Potpore turizmu</t>
  </si>
  <si>
    <t>Franjevački muzej i galerija Gorica</t>
  </si>
  <si>
    <t>Potpore vjerskim zajednicama</t>
  </si>
  <si>
    <t>Potpore školstvu</t>
  </si>
  <si>
    <t>Potpore športu</t>
  </si>
  <si>
    <t>Potpore projektima udruga iz Domovinskog rata</t>
  </si>
  <si>
    <t>Potpore nevladinom sektoru</t>
  </si>
  <si>
    <t>Potpore mjesnim zajednicama</t>
  </si>
  <si>
    <t>Potpore za medije</t>
  </si>
  <si>
    <t>DV Sunčani most II</t>
  </si>
  <si>
    <t>DV Mali princ</t>
  </si>
  <si>
    <t>DV Sestra Nada</t>
  </si>
  <si>
    <t>Potpore poljoprivredi, malom i srednjem poduzetništvu</t>
  </si>
  <si>
    <t>Potpore političkim strankama</t>
  </si>
  <si>
    <t>Potpore javnim poduzećima</t>
  </si>
  <si>
    <t>JP RTV Livno</t>
  </si>
  <si>
    <t xml:space="preserve">JP Veterinarska stanica </t>
  </si>
  <si>
    <t>Drugi tekući rashodi</t>
  </si>
  <si>
    <t>Kapitalne potpore</t>
  </si>
  <si>
    <t>Izdatci za kamate</t>
  </si>
  <si>
    <t>II) DOZNAKE NIŽIM POTROŠAČKIM JEDINICAMA</t>
  </si>
  <si>
    <t xml:space="preserve">Narodno sveučilište </t>
  </si>
  <si>
    <t>Općinsko javno pravobraniteljstvo</t>
  </si>
  <si>
    <t>DV  Pčelice</t>
  </si>
  <si>
    <t>Crveni križ</t>
  </si>
  <si>
    <t>Centar za socijalnu skrb</t>
  </si>
  <si>
    <t>Nabava zemljišta</t>
  </si>
  <si>
    <t>Nabava građevina</t>
  </si>
  <si>
    <t>Nabava opreme</t>
  </si>
  <si>
    <t>Nabava stalnih sredstava u obliku prava</t>
  </si>
  <si>
    <t>Rekonstrukcija i investicijsko održavanje</t>
  </si>
  <si>
    <t>Izdatci za otplate kredita</t>
  </si>
  <si>
    <t>RASHODI</t>
  </si>
  <si>
    <t>GRADSKO VIJEĆE LIVNO</t>
  </si>
  <si>
    <t>Bruto plaće i naknade plaće</t>
  </si>
  <si>
    <t>Ukupno plaće i naknade:</t>
  </si>
  <si>
    <t>Doprinosi poslodavca</t>
  </si>
  <si>
    <t>STRUČNA SLUŽBA GRADSKOG VIJEĆA</t>
  </si>
  <si>
    <t>GRADONAČELNIK</t>
  </si>
  <si>
    <t>URED GRADONAČELNIKA</t>
  </si>
  <si>
    <t>SLUŽBA ZA BRANITELJE I MJESNE ZAJEDNICE</t>
  </si>
  <si>
    <t>SLUŽBA ZA CIVILNU ZAŠTITU I VATROGASTVO</t>
  </si>
  <si>
    <t xml:space="preserve">SLUŽBA ZA IMOVINSKO-PRAVNE, GEODETSKE POSLOVE I KATASTAR NEKRETNINA
</t>
  </si>
  <si>
    <t>SLUŽBA ZA GRADITELJSTVO,PROSTORNO UREĐENJE I STAMBENO-KOMUNALNE POSLOVE</t>
  </si>
  <si>
    <t>SLUŽBA ZA OPĆU UPRAVU I DRUŠTVENE DJELATNOSTI</t>
  </si>
  <si>
    <t xml:space="preserve">SLUŽBA ZA FINANCIJE I RIZNICU </t>
  </si>
  <si>
    <t>SLZUŽBA ZA ZAJEDNIČKE POSLOVE</t>
  </si>
  <si>
    <t>Ostali doprinosi</t>
  </si>
  <si>
    <t xml:space="preserve">PLAĆE I NAKNADE TROŠKOVA UPOSLENIH </t>
  </si>
  <si>
    <t xml:space="preserve">BRUTO PLAĆE I NAKNADE PLAĆE </t>
  </si>
  <si>
    <t xml:space="preserve">NAKNADE TROŠKOVA UPOSLENIH </t>
  </si>
  <si>
    <t>IZDATCI ZA MATERIJAL I USLUGE</t>
  </si>
  <si>
    <t>Izdatci za javnu rasvjetu</t>
  </si>
  <si>
    <t xml:space="preserve">Izdatci za energiju </t>
  </si>
  <si>
    <t xml:space="preserve">Izdatci za centralno grijanje </t>
  </si>
  <si>
    <t>Izdatci za vodu i kanalizaciju</t>
  </si>
  <si>
    <t>Izdatci za PTT usluge</t>
  </si>
  <si>
    <t>Izdatci za gorivo</t>
  </si>
  <si>
    <t>Registracija motornih vozila</t>
  </si>
  <si>
    <t>Materijal i usluge opravki i održavanja</t>
  </si>
  <si>
    <t>Osiguranje vozila</t>
  </si>
  <si>
    <t>Izdatci za bankarske usluge</t>
  </si>
  <si>
    <t>Izdatci za rad povjerenstava</t>
  </si>
  <si>
    <t>Povjerenstva za izlaganje podataka izmjere i katastarskog klasiranja zemljišta</t>
  </si>
  <si>
    <t>Povjerenstva za tehnički prijem objekata</t>
  </si>
  <si>
    <t>Ostala povjerenstva</t>
  </si>
  <si>
    <t>Naknade vijećnicima GV</t>
  </si>
  <si>
    <t xml:space="preserve">Ostale ugovorene i druge posebne usluge </t>
  </si>
  <si>
    <t>Izdatci za PDV</t>
  </si>
  <si>
    <t>TEKUĆE POTPORE I DRUGI TEKUĆI RASHODI</t>
  </si>
  <si>
    <t>Potpore projektima iz oblasti zdravstva</t>
  </si>
  <si>
    <t xml:space="preserve">Livanjsko kulturno ljeto </t>
  </si>
  <si>
    <t>Samostalna biblioteka Hadži Jusuf Livnjak</t>
  </si>
  <si>
    <t>Izrada Monografije Livna u Domovinskom ratu</t>
  </si>
  <si>
    <t>Ostala kulturna događanja</t>
  </si>
  <si>
    <t>Turistička zajednica</t>
  </si>
  <si>
    <t>Advent u Livnu</t>
  </si>
  <si>
    <t>OŠ Ivan Goran Kovačić</t>
  </si>
  <si>
    <t>OŠ Fra Lovro Karaula</t>
  </si>
  <si>
    <t xml:space="preserve">Glazbena škola </t>
  </si>
  <si>
    <t>Potpora za maturante</t>
  </si>
  <si>
    <t xml:space="preserve">Ogrijev </t>
  </si>
  <si>
    <t>Potpora obnovi i povratku</t>
  </si>
  <si>
    <t xml:space="preserve">Povrat više ili pogrešno uplaćenih sredstava </t>
  </si>
  <si>
    <t>Izvršenje sudskih presuda i rješenja o izvršenju</t>
  </si>
  <si>
    <t>KAPITALNE POTPORE</t>
  </si>
  <si>
    <t>IZDATCI ZA KAMATE</t>
  </si>
  <si>
    <t>OPĆINSKO JAVNO PRAVOBRANITELJSTVO  3</t>
  </si>
  <si>
    <t>Naknade za troškove smještaja štićenika</t>
  </si>
  <si>
    <t>Izdatci za materijali i usluge</t>
  </si>
  <si>
    <t>Projekt kućne njege</t>
  </si>
  <si>
    <t>Izdatci za izvlaštenje zemljišta</t>
  </si>
  <si>
    <t>Kanalizacija</t>
  </si>
  <si>
    <t>Uredska oprema</t>
  </si>
  <si>
    <t>Opremanje zelenih otoka</t>
  </si>
  <si>
    <t>III) TEKUĆE I KAPITALNE POTPORE</t>
  </si>
  <si>
    <t>Primljene potpore od Federacije</t>
  </si>
  <si>
    <t>Primljene potpore od Županije</t>
  </si>
  <si>
    <t>Primljene potpore od inozemnih vlada</t>
  </si>
  <si>
    <t>DV Bambi</t>
  </si>
  <si>
    <t>Rekonstrukcija iinvesticijsko održavanje objekata osnovnih škola</t>
  </si>
  <si>
    <t>Ugrađena oprema</t>
  </si>
  <si>
    <t>Povrati sredstava i neplanirane uplate</t>
  </si>
  <si>
    <t>POTPORE</t>
  </si>
  <si>
    <t>Potpore mladim obiteljima /naknade za novorođenu djecu</t>
  </si>
  <si>
    <t>I)  UKUPNO RASHODI</t>
  </si>
  <si>
    <t>II)  KAPITALNI IZDATCI</t>
  </si>
  <si>
    <t xml:space="preserve">Bruto  plaće i naknade plaće </t>
  </si>
  <si>
    <t>Tekuće potpore/transferi pojedincima</t>
  </si>
  <si>
    <t>Sufinanciranje kupnje prve stambene nekretnine za mlade obitelji</t>
  </si>
  <si>
    <t>Nagrade odličnim učenicima</t>
  </si>
  <si>
    <t>Sufinanciranje prijevoza  studentima</t>
  </si>
  <si>
    <t>Transferi po programu zaštite i spašavanja/namjenska sredstva</t>
  </si>
  <si>
    <t>Sufinanciranje prijevoza učenika</t>
  </si>
  <si>
    <t>Potpore dječjim vrtićima</t>
  </si>
  <si>
    <t>Potpore privatnim poduzećima i poduzetnicima</t>
  </si>
  <si>
    <t>614515/525</t>
  </si>
  <si>
    <t>PRORAČUNSKA PRIČUVA</t>
  </si>
  <si>
    <t>Doček Nove godine</t>
  </si>
  <si>
    <t>Tekuće potpore drugim razinama  vlasti</t>
  </si>
  <si>
    <t>Ostalo investicijsko održavanje</t>
  </si>
  <si>
    <t>721461-511</t>
  </si>
  <si>
    <t>721230-510</t>
  </si>
  <si>
    <t xml:space="preserve">RASHODI I IZDATCI </t>
  </si>
  <si>
    <t>Potpore projektima od značaja za Grad Livno</t>
  </si>
  <si>
    <t>Potpora za izgradnju taekwondo  sportske dvorane</t>
  </si>
  <si>
    <t xml:space="preserve">Rekonstrukcija i investicijsko održavanje ulica i trgova </t>
  </si>
  <si>
    <t xml:space="preserve">Čuvari starina - Keljin muzej </t>
  </si>
  <si>
    <t xml:space="preserve"> SVEUKUPNO RASHODI I IZDATCI (I + II )</t>
  </si>
  <si>
    <t>IV) UKUPNO RASHODI (I+II+III)</t>
  </si>
  <si>
    <t>V) KAPITALNI IZDATCI</t>
  </si>
  <si>
    <t>SVEUKUPNO RASHODI I IZDATCI  (IV + V)</t>
  </si>
  <si>
    <t>UKUPNO PRIHODI (I+II+III)</t>
  </si>
  <si>
    <t>IV) KAPITALNI PRIMITCI</t>
  </si>
  <si>
    <t>UKUPNO PRIHODI I PRIMITCI (I+II+III+IV)</t>
  </si>
  <si>
    <t xml:space="preserve">
SVEUKUKUPNO PRIHODI, PRIMITCI I PRENESENA SREDSTVA (I+II+III+IV+V)</t>
  </si>
  <si>
    <r>
      <t>Porezi na plaću i radnu snagu</t>
    </r>
    <r>
      <rPr>
        <sz val="10"/>
        <rFont val="Arial"/>
        <family val="2"/>
        <charset val="238"/>
      </rPr>
      <t xml:space="preserve"> (zaost. uplate)</t>
    </r>
  </si>
  <si>
    <t>Naknada po osnovu zakupa državnog šumskog zemljišta</t>
  </si>
  <si>
    <t>Naknada za korištenje vode za proivodnju električne energije (HEP)</t>
  </si>
  <si>
    <t>Posebne naknade za zaštitu od prirodni i dr. nepogoda</t>
  </si>
  <si>
    <t>III) PRORAČUNSKA PRIČUVA</t>
  </si>
  <si>
    <t>Nabava stalnih sredst. u obliku prava</t>
  </si>
  <si>
    <t>Rekonstrukcija i investic. održavanje</t>
  </si>
  <si>
    <t>Pločice za obilježavanje ulica,trgova,grada</t>
  </si>
  <si>
    <t>Projektna dokumentacija, studije, elaborati,softveri</t>
  </si>
  <si>
    <t>Potp.privatnim pod. i poduzetnicima</t>
  </si>
  <si>
    <t>Potpore projektima od značaja za Grad</t>
  </si>
  <si>
    <t>Ostale potpore javnim komunalnim poduzećima</t>
  </si>
  <si>
    <t>U KM</t>
  </si>
  <si>
    <t>Porez na imovinu od fizičkih, pravnih osoba i za motorna vozila</t>
  </si>
  <si>
    <t>730000/740</t>
  </si>
  <si>
    <t>DOPRINOSI POSLODAVCA I OST. DOPRINOSI</t>
  </si>
  <si>
    <t>Bruto  plaće i  i doprinosi na plaću</t>
  </si>
  <si>
    <t>Materijalni troškovi i jednokratne novčane pomoći</t>
  </si>
  <si>
    <t xml:space="preserve">SVEUKUPNO RASHODI I IZDATCI </t>
  </si>
  <si>
    <t>Naknada  za korištenje podataka premjera i katastra</t>
  </si>
  <si>
    <t>Naknada za up. cesta za vozila prav.osoba</t>
  </si>
  <si>
    <t>Troškovi dnevnica i smještaja za službena putovanja</t>
  </si>
  <si>
    <t xml:space="preserve">Prihodi od imovine i zakupa </t>
  </si>
  <si>
    <t>722581-2</t>
  </si>
  <si>
    <t>722583-4</t>
  </si>
  <si>
    <t>Naknada za vatrogasne jedinice</t>
  </si>
  <si>
    <t>Putni troškovi i dnevnice</t>
  </si>
  <si>
    <t>VJEŽBENICI</t>
  </si>
  <si>
    <t>Potpore projektima udruga iz Dom. rata</t>
  </si>
  <si>
    <t>PRORAČUN 2024.</t>
  </si>
  <si>
    <t>Naknada za izgradnju i održavanje skloništa</t>
  </si>
  <si>
    <t>Naknada za uređenje građevinskog zemljišta i sufinanciranje</t>
  </si>
  <si>
    <t>UKUPNO PRIHODI I PRIMITCI</t>
  </si>
  <si>
    <t>URED ZA INTERNU REVIZIJU</t>
  </si>
  <si>
    <t>Zgrada DV "Pčelice"</t>
  </si>
  <si>
    <t>Materijal i oprema za vatrogastvo i civilnu zaštitu</t>
  </si>
  <si>
    <t>Vatrogasni dom</t>
  </si>
  <si>
    <t>Jubilarne nagrade</t>
  </si>
  <si>
    <t>Naknade za rezultate rada</t>
  </si>
  <si>
    <t xml:space="preserve">Izdatci za bankarske usluge i osiguranje </t>
  </si>
  <si>
    <t xml:space="preserve">Oprema za sportske terene i dječja igrališta </t>
  </si>
  <si>
    <t>Tekuća potpora za razvoj</t>
  </si>
  <si>
    <t>Dječje igralište</t>
  </si>
  <si>
    <t>Arheološko istraživanje na lokalitetu Stari grad - Bistrički grad, restauracija i konzervacija Efrem kule</t>
  </si>
  <si>
    <t>Infrastruktura u PZ Rasadnik</t>
  </si>
  <si>
    <t>Potpora za razvoj</t>
  </si>
  <si>
    <t>Potpore za rad udrug.proisteklim iz Domovinskog rata</t>
  </si>
  <si>
    <t xml:space="preserve">Sufinanc. kupnje prve stambene nekretnine </t>
  </si>
  <si>
    <t>Investicijsko održavanje, dogradnja i modernizacija javne rasvjete</t>
  </si>
  <si>
    <t>Rekonstrukcija Poljoprivrednog centra faza III</t>
  </si>
  <si>
    <t>Uređenje okoliša u stambenom naselju Podvornice</t>
  </si>
  <si>
    <t>Poseban dop.za prof.reh.i upoš.os.s invaliditetom</t>
  </si>
  <si>
    <t xml:space="preserve">Materijal i oprema za terenski rad  </t>
  </si>
  <si>
    <t>CRVENI KRIŽ  4</t>
  </si>
  <si>
    <t>IZVRŠENJE 09/24</t>
  </si>
  <si>
    <t>PRORAČUN 2025.</t>
  </si>
  <si>
    <t>Općinske administrativne takse</t>
  </si>
  <si>
    <t>Općinske adinistrativne takse</t>
  </si>
  <si>
    <t>Naknada za prenamjenu zemljišta</t>
  </si>
  <si>
    <t>Naknada za postupak legalizacije javnih površina i građevina</t>
  </si>
  <si>
    <t>Vlastiti prihodi osnovnih škola</t>
  </si>
  <si>
    <t>Prihodi od priključnih pristojbi za vodu</t>
  </si>
  <si>
    <t>Prihodi ostvareni najmom stanova</t>
  </si>
  <si>
    <t>Prihodi ostvareni najmom garaža</t>
  </si>
  <si>
    <t>722454/71</t>
  </si>
  <si>
    <t>Nak. za korišt.pod. i vršenje usl.u obl. premjera i katastra</t>
  </si>
  <si>
    <t>Porez na nasljeđe i darove</t>
  </si>
  <si>
    <t>714131-2</t>
  </si>
  <si>
    <t>715131-915</t>
  </si>
  <si>
    <t>Potpora za zaštitu divljih konja</t>
  </si>
  <si>
    <t>Potpore obnovi i povratku</t>
  </si>
  <si>
    <t>Potora za zaštitu divljih konja</t>
  </si>
  <si>
    <t>Usluge zimskog održavanja cesta</t>
  </si>
  <si>
    <t>Usluge otklanjanja glomaznog otpada</t>
  </si>
  <si>
    <t>Usluge uklanjanja divljih deponija</t>
  </si>
  <si>
    <t>Troškovi vještačenja</t>
  </si>
  <si>
    <t>Pot. za knjige i školski pribor djeci iz soc. ugroženih obit.</t>
  </si>
  <si>
    <t>Stipendije učenicima i studentima</t>
  </si>
  <si>
    <t>Troškovi obilježavnja manifestacija</t>
  </si>
  <si>
    <t>Dani obrane Livna</t>
  </si>
  <si>
    <t>Dan Grada Livna</t>
  </si>
  <si>
    <t>Potpore projektima upošljavanja vježbenika</t>
  </si>
  <si>
    <t>Prihodi od iznajmljivanja</t>
  </si>
  <si>
    <t>Prihodi od iznajmljivanja zemljišta</t>
  </si>
  <si>
    <t>Prihodi od iznajmljivanja poslovnih prostora</t>
  </si>
  <si>
    <t>Prihodi od iznajmljivanja športske dvorane</t>
  </si>
  <si>
    <t>722610-30</t>
  </si>
  <si>
    <t>Prihodi od pružanja usluga građanima i vlastiti prihodi</t>
  </si>
  <si>
    <t>Potpora Narodnom sveučilištu za uređenje galerijskog prostora</t>
  </si>
  <si>
    <t>Nakada  za izdvajanje iz šumsko - gospodarskog područja</t>
  </si>
  <si>
    <t>Potpora Narodnom sveučilištu za nabavu peći za grijanje</t>
  </si>
  <si>
    <t>Naknada za zaštitu od prirodnih i drugih nesreća</t>
  </si>
  <si>
    <t>Naknade troškova uposlenih (regres,božićnica,otpremnina,liječenje,smrt)</t>
  </si>
  <si>
    <t>Primitci od prodaje stalnih sredstava</t>
  </si>
  <si>
    <t xml:space="preserve">V) PRENESENA SREDSTVA </t>
  </si>
  <si>
    <t xml:space="preserve">SLUŽBA ZA GOSPODARSTVO, INSPEKCIJSKE POSLOVE, LOKALNI RAZVOJ I INVESTICIJE
</t>
  </si>
  <si>
    <t>Vodoopskrbni sustav</t>
  </si>
  <si>
    <t>Progtam financiranja komunalnih djelatnosti</t>
  </si>
  <si>
    <t>Odvođenja oborinskih i dr.voda s javnih površina</t>
  </si>
  <si>
    <t>Čišćenje i održavanje javno-prometnih površina</t>
  </si>
  <si>
    <t>Održavanja javno-zelenih površina</t>
  </si>
  <si>
    <t>Stavljanje u funkciju deponije Korićina</t>
  </si>
  <si>
    <t>Čišćenje korita rijeke Bistrice</t>
  </si>
  <si>
    <t>Kafilerijske usluge</t>
  </si>
  <si>
    <t>Naknade troškova uposlenih (regres,božićnica,otpremnina)</t>
  </si>
  <si>
    <t>Naknada za korištenje građevinskog zemljišta (VE Ivovik)</t>
  </si>
  <si>
    <t>Usluge proširenja vodovodne i kanalizacijske mreže</t>
  </si>
  <si>
    <t>Transfer za zaštitu, spašavanje, štete i druge potrebe civilne zaštite</t>
  </si>
  <si>
    <t>Transfer za zaštitu, spašavanje, štete i dr. potrebe civilne zaštite</t>
  </si>
  <si>
    <t>Potpore za rad udrug. proisteklim iz Domovinskog rata</t>
  </si>
  <si>
    <t>Naknada za zakup javnih površina</t>
  </si>
  <si>
    <t>Prihodi od financijske i nematerijalne imovine</t>
  </si>
  <si>
    <t>613711-726</t>
  </si>
  <si>
    <t>Usluge reprezentacije</t>
  </si>
  <si>
    <t>Potpora JP RTV Livno za nabavu opreme</t>
  </si>
  <si>
    <t>Potpora JP Komunalno za odvoz pitke vode</t>
  </si>
  <si>
    <t>Potpora udruzi Puž Livno</t>
  </si>
  <si>
    <t>Potpora udruz Krug</t>
  </si>
  <si>
    <t>Proslava obljetnice 100 godina Župe Bila i izrada Monografije</t>
  </si>
  <si>
    <t>HKD Napredak Llivno</t>
  </si>
  <si>
    <t>HKUD Dinara Livno</t>
  </si>
  <si>
    <t>Katolička crkva Livno</t>
  </si>
  <si>
    <t>Pravoslavna crkva Livno</t>
  </si>
  <si>
    <t>Sanacija puta za groblje u Podhumu (Žunića groblje)</t>
  </si>
  <si>
    <t>Livanjske mažoretkinje Plesni klub Paganini</t>
  </si>
  <si>
    <t>Obnova zgrade Udruga umirovljenika</t>
  </si>
  <si>
    <t>Udruga Bistrica</t>
  </si>
  <si>
    <t>MDD Merhamet</t>
  </si>
  <si>
    <t>Rekonstrukcija puta u Srđevićima</t>
  </si>
  <si>
    <t>Godina fra Lovre Karaule</t>
  </si>
  <si>
    <t>Preseljenje mehanizacije Komunalnog</t>
  </si>
  <si>
    <t>Udruga paraplegičara i djece oboljele od dječje paralize</t>
  </si>
  <si>
    <t>Sanacija puta za groblje u Guberu (Zijadića groblje)</t>
  </si>
  <si>
    <t>Otplate domaćim finanancijskim institucijama</t>
  </si>
  <si>
    <t>Naknada za vršenje usluga u oblasti premjera i katastra</t>
  </si>
  <si>
    <t>Ogranak Matice hrvatske Livno</t>
  </si>
  <si>
    <t>BZK Preporod</t>
  </si>
  <si>
    <t>Medžlis islamske zajednice Livno</t>
  </si>
  <si>
    <t>Prihodi od iznajmljivanja po sudskim presudama (zgrada Vlade HBŽ)</t>
  </si>
  <si>
    <t>IZVRŠENJE 9/2025</t>
  </si>
  <si>
    <t>IZVRŠENJE 09/2025</t>
  </si>
  <si>
    <t>Članak 1.</t>
  </si>
  <si>
    <t>Udio</t>
  </si>
  <si>
    <t>Članak 2.</t>
  </si>
  <si>
    <t>POSEBNI DIO PRORAČUNA                                                Članak 3.</t>
  </si>
  <si>
    <t>722422/431</t>
  </si>
  <si>
    <t>PRORAČUN 2026.</t>
  </si>
  <si>
    <t xml:space="preserve">PRORAČUN GRADA LIVNA </t>
  </si>
  <si>
    <t>ZA 2026.GODINU</t>
  </si>
  <si>
    <t>NACRT</t>
  </si>
  <si>
    <t>Proračun Grada Livna za 2026. godinu sastoji se od:</t>
  </si>
  <si>
    <t>Naknada za korištenje drž. šuma i opće korisne funkcije šuma</t>
  </si>
  <si>
    <t>NARODNO SVEUČILIŠTE 8</t>
  </si>
  <si>
    <t>CENTAR ZA SOCIJALNU SKRB  12</t>
  </si>
  <si>
    <t>Stipendije studentima</t>
  </si>
  <si>
    <t>Potpora za prijevoz djece s poteškoćama u razvoju</t>
  </si>
  <si>
    <t>Financiranje/sufinanciranje projekata iiz oblasti kulture</t>
  </si>
  <si>
    <t>Potpora JP Veterinarska stanica za nabavu opreme</t>
  </si>
  <si>
    <t>Potpora JP Komunalno za nabavu strojeva i opreme</t>
  </si>
  <si>
    <t>Naknade troškova uposlenih (topli, regres,božićnica)</t>
  </si>
  <si>
    <t>Oprema za dezinfekciju vode tekućim klorom</t>
  </si>
  <si>
    <t>Sanacija putova i čišćenje kanala na poljoprivrednim parcelama u Livanjskom polju</t>
  </si>
  <si>
    <t>Jednokrana novčana pomoć stalnim korisnicima prava socijalne skrbi</t>
  </si>
  <si>
    <t>RTV Herceg Bosne</t>
  </si>
  <si>
    <t>Sufinanciranje infrastrukturnih projekara po Odluci GV</t>
  </si>
  <si>
    <r>
      <t xml:space="preserve">                                                                 Članak 4.
U proračunsku pričuvu Proračuna Grada Livna za 2026. godinu izdvaja se 130.000 KM.
Sredstva proračunske pričuve koristiti će se za potrebe koje nisu predviđene Proračunom ili su predviđene u nedovoljnom iznosu. 
                                                                 Članak 5.
Način izvršavanja Proračuna Grada Livna za 2026. godinu, upravljanje prihodima, primicima i izdacima Proračuna, raspolaganje sredstvima tekućih potpora i kapitalnih investicija te prava i obveze korisnika proračunskih sredstava utvrđen je Odlukom o izvršavanju Proračuna Grada Livna za 2026. godinu.
                                                                 Članak 6.
Proračun Grada Livna za 2026. godinu stupa na snagu danom objavljivanja na oglasnoj ploči Grada Livna, a naknadno će se objaviti u ''Službenom glasniku Grada Livna''. 
Broj:________________                                PREDSJEDNIK GRADSKOG VIJEĆA LIVNO                                  
Livno, __________godine             </t>
    </r>
    <r>
      <rPr>
        <sz val="10"/>
        <color indexed="10"/>
        <rFont val="Arial"/>
        <family val="2"/>
        <charset val="238"/>
      </rPr>
      <t xml:space="preserve">                                 </t>
    </r>
    <r>
      <rPr>
        <sz val="10"/>
        <rFont val="Arial"/>
        <family val="2"/>
        <charset val="238"/>
      </rPr>
      <t xml:space="preserve">
                                                                                                   </t>
    </r>
  </si>
  <si>
    <t>Infrastruktura u DP Stanica</t>
  </si>
  <si>
    <t>Povjerenstvo za komasaciju</t>
  </si>
  <si>
    <t>Rekonstrukcija galerijskog prostora Narodnog sveučilišta</t>
  </si>
  <si>
    <t>Motorno vozilo</t>
  </si>
  <si>
    <t>DV PČELICE 28</t>
  </si>
  <si>
    <t>73/741111</t>
  </si>
  <si>
    <t>Temeljem članka 7. Zakona o proračunima u  FBIH ("Službene novine FBiH", broj: 102/13, 9/14,13/14, 8/15, 91/15, 102/15, 104/16, 5/18, 11/19, 99/19, 25a/22 i 7/25) i članka 9. točka 3. Privremene statutarne odluke Grada Livna ("Službeni glasnik Grada Livna", broj 2/18) , Gradsko vijeće Livno  na __________sjednici održanoj dana _____________godine donosi</t>
  </si>
  <si>
    <t>73/742114</t>
  </si>
  <si>
    <t>73/742112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</si>
</sst>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4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22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indexed="2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44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" fillId="2" borderId="3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3" fontId="2" fillId="3" borderId="3" xfId="0" applyNumberFormat="1" applyFont="1" applyFill="1" applyBorder="1"/>
    <xf numFmtId="3" fontId="2" fillId="3" borderId="2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3" fontId="1" fillId="3" borderId="3" xfId="0" applyNumberFormat="1" applyFont="1" applyFill="1" applyBorder="1"/>
    <xf numFmtId="3" fontId="1" fillId="3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1" fillId="0" borderId="6" xfId="0" applyFont="1" applyFill="1" applyBorder="1" applyAlignment="1">
      <alignment horizontal="left"/>
    </xf>
    <xf numFmtId="3" fontId="1" fillId="3" borderId="2" xfId="0" applyNumberFormat="1" applyFont="1" applyFill="1" applyBorder="1"/>
    <xf numFmtId="0" fontId="2" fillId="0" borderId="6" xfId="0" applyFont="1" applyFill="1" applyBorder="1" applyAlignment="1">
      <alignment horizontal="right"/>
    </xf>
    <xf numFmtId="3" fontId="2" fillId="3" borderId="2" xfId="0" applyNumberFormat="1" applyFont="1" applyFill="1" applyBorder="1"/>
    <xf numFmtId="0" fontId="2" fillId="0" borderId="6" xfId="0" applyFont="1" applyFill="1" applyBorder="1"/>
    <xf numFmtId="0" fontId="0" fillId="0" borderId="0" xfId="0" applyBorder="1"/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/>
    <xf numFmtId="3" fontId="2" fillId="0" borderId="3" xfId="0" applyNumberFormat="1" applyFont="1" applyFill="1" applyBorder="1"/>
    <xf numFmtId="0" fontId="1" fillId="0" borderId="6" xfId="0" applyFont="1" applyFill="1" applyBorder="1" applyAlignment="1">
      <alignment horizontal="center"/>
    </xf>
    <xf numFmtId="3" fontId="0" fillId="0" borderId="0" xfId="0" applyNumberFormat="1"/>
    <xf numFmtId="3" fontId="0" fillId="0" borderId="3" xfId="0" applyNumberFormat="1" applyBorder="1"/>
    <xf numFmtId="3" fontId="2" fillId="0" borderId="3" xfId="0" applyNumberFormat="1" applyFont="1" applyBorder="1"/>
    <xf numFmtId="0" fontId="2" fillId="2" borderId="6" xfId="0" applyFont="1" applyFill="1" applyBorder="1"/>
    <xf numFmtId="3" fontId="0" fillId="0" borderId="0" xfId="0" applyNumberFormat="1" applyBorder="1"/>
    <xf numFmtId="3" fontId="2" fillId="3" borderId="7" xfId="0" applyNumberFormat="1" applyFont="1" applyFill="1" applyBorder="1"/>
    <xf numFmtId="0" fontId="0" fillId="0" borderId="3" xfId="0" applyBorder="1"/>
    <xf numFmtId="0" fontId="2" fillId="2" borderId="8" xfId="0" applyFont="1" applyFill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3" fontId="1" fillId="0" borderId="3" xfId="0" applyNumberFormat="1" applyFont="1" applyFill="1" applyBorder="1"/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0" fontId="7" fillId="0" borderId="6" xfId="0" applyFont="1" applyFill="1" applyBorder="1"/>
    <xf numFmtId="0" fontId="7" fillId="0" borderId="3" xfId="0" applyFont="1" applyFill="1" applyBorder="1" applyAlignment="1">
      <alignment wrapText="1"/>
    </xf>
    <xf numFmtId="3" fontId="7" fillId="0" borderId="3" xfId="0" applyNumberFormat="1" applyFont="1" applyBorder="1"/>
    <xf numFmtId="0" fontId="7" fillId="0" borderId="6" xfId="0" applyFont="1" applyFill="1" applyBorder="1" applyAlignment="1">
      <alignment horizontal="right"/>
    </xf>
    <xf numFmtId="0" fontId="1" fillId="0" borderId="3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wrapText="1"/>
    </xf>
    <xf numFmtId="1" fontId="0" fillId="0" borderId="0" xfId="0" applyNumberFormat="1"/>
    <xf numFmtId="0" fontId="0" fillId="0" borderId="6" xfId="0" applyBorder="1"/>
    <xf numFmtId="0" fontId="8" fillId="0" borderId="3" xfId="0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3" xfId="0" applyNumberFormat="1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wrapText="1"/>
    </xf>
    <xf numFmtId="0" fontId="9" fillId="0" borderId="6" xfId="0" applyFont="1" applyBorder="1"/>
    <xf numFmtId="0" fontId="2" fillId="0" borderId="3" xfId="0" applyFont="1" applyFill="1" applyBorder="1"/>
    <xf numFmtId="0" fontId="0" fillId="0" borderId="6" xfId="0" applyFill="1" applyBorder="1"/>
    <xf numFmtId="0" fontId="2" fillId="0" borderId="3" xfId="0" applyFont="1" applyBorder="1" applyAlignment="1">
      <alignment wrapText="1"/>
    </xf>
    <xf numFmtId="3" fontId="1" fillId="0" borderId="3" xfId="0" applyNumberFormat="1" applyFont="1" applyBorder="1"/>
    <xf numFmtId="0" fontId="2" fillId="0" borderId="3" xfId="0" applyFont="1" applyBorder="1"/>
    <xf numFmtId="0" fontId="0" fillId="0" borderId="3" xfId="0" applyFill="1" applyBorder="1" applyAlignment="1">
      <alignment wrapText="1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7" fillId="0" borderId="3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0" fillId="2" borderId="3" xfId="0" applyFont="1" applyFill="1" applyBorder="1"/>
    <xf numFmtId="0" fontId="1" fillId="3" borderId="6" xfId="0" applyFont="1" applyFill="1" applyBorder="1" applyAlignment="1">
      <alignment horizontal="center"/>
    </xf>
    <xf numFmtId="0" fontId="10" fillId="3" borderId="3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0" xfId="0" applyFont="1"/>
    <xf numFmtId="0" fontId="2" fillId="0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Fill="1" applyBorder="1"/>
    <xf numFmtId="0" fontId="2" fillId="0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vertical="center"/>
    </xf>
    <xf numFmtId="0" fontId="7" fillId="0" borderId="0" xfId="0" applyFont="1"/>
    <xf numFmtId="0" fontId="12" fillId="0" borderId="0" xfId="0" applyFont="1"/>
    <xf numFmtId="3" fontId="12" fillId="0" borderId="0" xfId="0" applyNumberFormat="1" applyFont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wrapText="1"/>
    </xf>
    <xf numFmtId="3" fontId="2" fillId="4" borderId="3" xfId="0" applyNumberFormat="1" applyFont="1" applyFill="1" applyBorder="1"/>
    <xf numFmtId="3" fontId="1" fillId="5" borderId="3" xfId="0" applyNumberFormat="1" applyFont="1" applyFill="1" applyBorder="1"/>
    <xf numFmtId="3" fontId="1" fillId="4" borderId="3" xfId="0" applyNumberFormat="1" applyFont="1" applyFill="1" applyBorder="1"/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/>
    <xf numFmtId="0" fontId="1" fillId="2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2" fillId="0" borderId="6" xfId="0" applyFont="1" applyBorder="1" applyAlignment="1"/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/>
    <xf numFmtId="0" fontId="5" fillId="0" borderId="6" xfId="0" applyFont="1" applyBorder="1" applyAlignment="1">
      <alignment horizontal="center"/>
    </xf>
    <xf numFmtId="0" fontId="1" fillId="2" borderId="6" xfId="0" applyFont="1" applyFill="1" applyBorder="1"/>
    <xf numFmtId="0" fontId="2" fillId="0" borderId="6" xfId="0" applyFont="1" applyBorder="1" applyAlignment="1">
      <alignment horizontal="left"/>
    </xf>
    <xf numFmtId="0" fontId="1" fillId="2" borderId="6" xfId="0" applyFont="1" applyFill="1" applyBorder="1" applyAlignment="1">
      <alignment vertical="top"/>
    </xf>
    <xf numFmtId="0" fontId="1" fillId="0" borderId="6" xfId="0" applyFont="1" applyFill="1" applyBorder="1"/>
    <xf numFmtId="0" fontId="1" fillId="2" borderId="6" xfId="0" applyFont="1" applyFill="1" applyBorder="1" applyAlignment="1">
      <alignment horizontal="left" vertical="center" wrapText="1"/>
    </xf>
    <xf numFmtId="0" fontId="2" fillId="0" borderId="6" xfId="0" applyFont="1" applyBorder="1"/>
    <xf numFmtId="0" fontId="8" fillId="0" borderId="6" xfId="0" applyFont="1" applyFill="1" applyBorder="1" applyAlignment="1">
      <alignment horizontal="right" vertical="top" wrapText="1"/>
    </xf>
    <xf numFmtId="0" fontId="8" fillId="0" borderId="6" xfId="0" applyFont="1" applyBorder="1"/>
    <xf numFmtId="0" fontId="8" fillId="0" borderId="6" xfId="0" applyFont="1" applyFill="1" applyBorder="1"/>
    <xf numFmtId="0" fontId="1" fillId="0" borderId="6" xfId="0" applyFont="1" applyBorder="1"/>
    <xf numFmtId="0" fontId="7" fillId="0" borderId="6" xfId="0" applyFont="1" applyBorder="1"/>
    <xf numFmtId="0" fontId="1" fillId="0" borderId="0" xfId="0" applyFont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3" fontId="2" fillId="0" borderId="0" xfId="0" applyNumberFormat="1" applyFont="1"/>
    <xf numFmtId="3" fontId="17" fillId="0" borderId="3" xfId="0" applyNumberFormat="1" applyFont="1" applyBorder="1"/>
    <xf numFmtId="0" fontId="17" fillId="0" borderId="0" xfId="0" applyFont="1"/>
    <xf numFmtId="3" fontId="2" fillId="0" borderId="3" xfId="5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0" fontId="0" fillId="0" borderId="14" xfId="0" applyBorder="1"/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3" fontId="1" fillId="5" borderId="3" xfId="0" applyNumberFormat="1" applyFont="1" applyFill="1" applyBorder="1" applyAlignment="1">
      <alignment horizontal="right"/>
    </xf>
    <xf numFmtId="3" fontId="18" fillId="0" borderId="0" xfId="0" applyNumberFormat="1" applyFont="1"/>
    <xf numFmtId="0" fontId="0" fillId="0" borderId="15" xfId="0" applyBorder="1"/>
    <xf numFmtId="0" fontId="1" fillId="0" borderId="15" xfId="0" applyFont="1" applyFill="1" applyBorder="1" applyAlignment="1">
      <alignment horizontal="left" vertical="center"/>
    </xf>
    <xf numFmtId="0" fontId="2" fillId="0" borderId="15" xfId="0" applyFont="1" applyFill="1" applyBorder="1"/>
    <xf numFmtId="0" fontId="1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/>
    </xf>
    <xf numFmtId="3" fontId="1" fillId="2" borderId="3" xfId="0" applyNumberFormat="1" applyFont="1" applyFill="1" applyBorder="1" applyAlignment="1"/>
    <xf numFmtId="3" fontId="2" fillId="0" borderId="3" xfId="0" applyNumberFormat="1" applyFont="1" applyFill="1" applyBorder="1" applyAlignment="1"/>
    <xf numFmtId="0" fontId="1" fillId="0" borderId="3" xfId="0" applyFont="1" applyFill="1" applyBorder="1" applyAlignment="1">
      <alignment shrinkToFit="1"/>
    </xf>
    <xf numFmtId="3" fontId="1" fillId="0" borderId="3" xfId="0" applyNumberFormat="1" applyFont="1" applyFill="1" applyBorder="1" applyAlignment="1"/>
    <xf numFmtId="0" fontId="2" fillId="0" borderId="3" xfId="0" applyFont="1" applyFill="1" applyBorder="1" applyAlignment="1">
      <alignment wrapText="1" shrinkToFit="1"/>
    </xf>
    <xf numFmtId="0" fontId="2" fillId="0" borderId="3" xfId="0" applyFont="1" applyFill="1" applyBorder="1" applyAlignment="1"/>
    <xf numFmtId="0" fontId="5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 shrinkToFit="1"/>
    </xf>
    <xf numFmtId="3" fontId="2" fillId="0" borderId="3" xfId="4" applyNumberFormat="1" applyFont="1" applyFill="1" applyBorder="1" applyAlignment="1">
      <alignment horizontal="right"/>
    </xf>
    <xf numFmtId="0" fontId="1" fillId="0" borderId="3" xfId="0" applyNumberFormat="1" applyFont="1" applyFill="1" applyBorder="1" applyAlignment="1">
      <alignment vertical="center" wrapText="1"/>
    </xf>
    <xf numFmtId="3" fontId="17" fillId="0" borderId="0" xfId="0" applyNumberFormat="1" applyFont="1"/>
    <xf numFmtId="0" fontId="0" fillId="5" borderId="6" xfId="0" applyFill="1" applyBorder="1"/>
    <xf numFmtId="0" fontId="1" fillId="0" borderId="6" xfId="0" applyFont="1" applyFill="1" applyBorder="1" applyAlignment="1">
      <alignment horizontal="right"/>
    </xf>
    <xf numFmtId="0" fontId="1" fillId="0" borderId="3" xfId="0" applyFont="1" applyFill="1" applyBorder="1" applyAlignment="1"/>
    <xf numFmtId="3" fontId="2" fillId="0" borderId="3" xfId="2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3" fontId="1" fillId="0" borderId="3" xfId="4" applyNumberFormat="1" applyFont="1" applyFill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7" xfId="0" applyFill="1" applyBorder="1"/>
    <xf numFmtId="0" fontId="2" fillId="0" borderId="14" xfId="0" applyFont="1" applyBorder="1"/>
    <xf numFmtId="0" fontId="1" fillId="5" borderId="3" xfId="0" applyFont="1" applyFill="1" applyBorder="1"/>
    <xf numFmtId="0" fontId="0" fillId="0" borderId="18" xfId="0" applyBorder="1"/>
    <xf numFmtId="0" fontId="0" fillId="0" borderId="19" xfId="0" applyBorder="1" applyAlignment="1">
      <alignment wrapText="1"/>
    </xf>
    <xf numFmtId="0" fontId="19" fillId="0" borderId="3" xfId="0" applyFont="1" applyBorder="1" applyAlignment="1">
      <alignment wrapText="1"/>
    </xf>
    <xf numFmtId="3" fontId="0" fillId="0" borderId="0" xfId="0" applyNumberFormat="1" applyFill="1"/>
    <xf numFmtId="0" fontId="1" fillId="4" borderId="6" xfId="0" applyFont="1" applyFill="1" applyBorder="1" applyAlignment="1">
      <alignment horizontal="left"/>
    </xf>
    <xf numFmtId="0" fontId="1" fillId="4" borderId="3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2" fillId="0" borderId="6" xfId="0" applyNumberFormat="1" applyFont="1" applyFill="1" applyBorder="1" applyAlignment="1">
      <alignment wrapText="1"/>
    </xf>
    <xf numFmtId="0" fontId="20" fillId="0" borderId="0" xfId="0" applyFont="1"/>
    <xf numFmtId="0" fontId="5" fillId="0" borderId="6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right"/>
    </xf>
    <xf numFmtId="0" fontId="6" fillId="0" borderId="6" xfId="0" applyFont="1" applyFill="1" applyBorder="1"/>
    <xf numFmtId="0" fontId="7" fillId="0" borderId="14" xfId="0" applyFont="1" applyBorder="1"/>
    <xf numFmtId="0" fontId="7" fillId="0" borderId="20" xfId="0" applyFont="1" applyBorder="1"/>
    <xf numFmtId="0" fontId="7" fillId="0" borderId="14" xfId="0" applyFont="1" applyFill="1" applyBorder="1"/>
    <xf numFmtId="0" fontId="7" fillId="0" borderId="20" xfId="0" applyFont="1" applyFill="1" applyBorder="1"/>
    <xf numFmtId="0" fontId="7" fillId="0" borderId="6" xfId="0" applyFont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4" fillId="0" borderId="6" xfId="0" applyFont="1" applyBorder="1"/>
    <xf numFmtId="0" fontId="6" fillId="5" borderId="6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3" fontId="1" fillId="0" borderId="0" xfId="0" applyNumberFormat="1" applyFont="1"/>
    <xf numFmtId="3" fontId="2" fillId="0" borderId="0" xfId="0" applyNumberFormat="1" applyFont="1" applyAlignment="1">
      <alignment horizontal="center"/>
    </xf>
    <xf numFmtId="0" fontId="7" fillId="3" borderId="14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3" fontId="1" fillId="2" borderId="21" xfId="0" applyNumberFormat="1" applyFont="1" applyFill="1" applyBorder="1"/>
    <xf numFmtId="0" fontId="2" fillId="0" borderId="0" xfId="0" applyFont="1" applyAlignment="1">
      <alignment horizontal="center" wrapText="1"/>
    </xf>
    <xf numFmtId="3" fontId="17" fillId="0" borderId="3" xfId="0" applyNumberFormat="1" applyFont="1" applyFill="1" applyBorder="1"/>
    <xf numFmtId="3" fontId="1" fillId="5" borderId="4" xfId="0" applyNumberFormat="1" applyFont="1" applyFill="1" applyBorder="1"/>
    <xf numFmtId="0" fontId="1" fillId="5" borderId="6" xfId="0" applyFont="1" applyFill="1" applyBorder="1" applyAlignment="1">
      <alignment wrapText="1"/>
    </xf>
    <xf numFmtId="0" fontId="1" fillId="5" borderId="6" xfId="0" applyFont="1" applyFill="1" applyBorder="1" applyAlignment="1">
      <alignment horizontal="right"/>
    </xf>
    <xf numFmtId="3" fontId="1" fillId="2" borderId="3" xfId="5" applyNumberFormat="1" applyFont="1" applyFill="1" applyBorder="1"/>
    <xf numFmtId="0" fontId="21" fillId="0" borderId="3" xfId="0" applyFont="1" applyFill="1" applyBorder="1" applyAlignment="1">
      <alignment wrapText="1"/>
    </xf>
    <xf numFmtId="0" fontId="21" fillId="0" borderId="15" xfId="0" applyFont="1" applyFill="1" applyBorder="1" applyAlignment="1">
      <alignment horizontal="right"/>
    </xf>
    <xf numFmtId="3" fontId="17" fillId="3" borderId="2" xfId="0" applyNumberFormat="1" applyFont="1" applyFill="1" applyBorder="1"/>
    <xf numFmtId="0" fontId="1" fillId="4" borderId="3" xfId="0" applyFont="1" applyFill="1" applyBorder="1"/>
    <xf numFmtId="0" fontId="7" fillId="0" borderId="15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6" fillId="2" borderId="4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1" fillId="0" borderId="24" xfId="0" applyFont="1" applyBorder="1"/>
    <xf numFmtId="0" fontId="1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1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0" borderId="4" xfId="0" applyFont="1" applyBorder="1"/>
    <xf numFmtId="0" fontId="1" fillId="0" borderId="16" xfId="0" applyFont="1" applyBorder="1"/>
    <xf numFmtId="0" fontId="6" fillId="2" borderId="4" xfId="0" applyFont="1" applyFill="1" applyBorder="1" applyAlignment="1">
      <alignment vertical="distributed" wrapText="1"/>
    </xf>
    <xf numFmtId="49" fontId="6" fillId="2" borderId="4" xfId="0" applyNumberFormat="1" applyFont="1" applyFill="1" applyBorder="1" applyAlignment="1">
      <alignment vertical="justify" wrapText="1"/>
    </xf>
    <xf numFmtId="0" fontId="1" fillId="5" borderId="4" xfId="0" applyFont="1" applyFill="1" applyBorder="1"/>
    <xf numFmtId="0" fontId="1" fillId="0" borderId="4" xfId="0" applyFont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0" borderId="4" xfId="0" applyFont="1" applyFill="1" applyBorder="1"/>
    <xf numFmtId="0" fontId="1" fillId="2" borderId="4" xfId="0" applyFont="1" applyFill="1" applyBorder="1"/>
    <xf numFmtId="0" fontId="2" fillId="0" borderId="4" xfId="0" applyFont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0" fillId="0" borderId="24" xfId="0" applyBorder="1" applyAlignment="1">
      <alignment wrapText="1"/>
    </xf>
    <xf numFmtId="0" fontId="2" fillId="0" borderId="24" xfId="0" applyFont="1" applyBorder="1"/>
    <xf numFmtId="0" fontId="0" fillId="0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4" xfId="0" applyNumberFormat="1" applyFont="1" applyFill="1" applyBorder="1" applyAlignment="1">
      <alignment shrinkToFit="1"/>
    </xf>
    <xf numFmtId="0" fontId="2" fillId="0" borderId="24" xfId="0" applyFont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Fill="1" applyBorder="1"/>
    <xf numFmtId="0" fontId="2" fillId="0" borderId="4" xfId="0" applyFont="1" applyBorder="1" applyAlignment="1">
      <alignment horizontal="left" vertical="center"/>
    </xf>
    <xf numFmtId="0" fontId="17" fillId="0" borderId="4" xfId="0" applyFont="1" applyBorder="1"/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wrapText="1"/>
    </xf>
    <xf numFmtId="0" fontId="0" fillId="0" borderId="0" xfId="0" applyFill="1" applyBorder="1"/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3" fontId="1" fillId="0" borderId="3" xfId="2" applyNumberFormat="1" applyFont="1" applyFill="1" applyBorder="1" applyAlignment="1">
      <alignment horizontal="right"/>
    </xf>
    <xf numFmtId="0" fontId="21" fillId="0" borderId="6" xfId="0" applyFont="1" applyFill="1" applyBorder="1"/>
    <xf numFmtId="0" fontId="6" fillId="0" borderId="3" xfId="0" applyFont="1" applyFill="1" applyBorder="1" applyAlignment="1">
      <alignment wrapText="1" shrinkToFit="1"/>
    </xf>
    <xf numFmtId="0" fontId="20" fillId="0" borderId="0" xfId="0" applyFont="1" applyBorder="1"/>
    <xf numFmtId="0" fontId="2" fillId="0" borderId="0" xfId="0" applyFont="1" applyBorder="1"/>
    <xf numFmtId="0" fontId="1" fillId="0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Fill="1" applyBorder="1"/>
    <xf numFmtId="3" fontId="17" fillId="0" borderId="0" xfId="0" applyNumberFormat="1" applyFont="1" applyBorder="1"/>
    <xf numFmtId="0" fontId="1" fillId="5" borderId="4" xfId="0" applyFont="1" applyFill="1" applyBorder="1" applyAlignment="1">
      <alignment wrapText="1"/>
    </xf>
    <xf numFmtId="0" fontId="17" fillId="0" borderId="6" xfId="0" applyFont="1" applyBorder="1"/>
    <xf numFmtId="3" fontId="2" fillId="0" borderId="26" xfId="0" applyNumberFormat="1" applyFont="1" applyFill="1" applyBorder="1"/>
    <xf numFmtId="0" fontId="0" fillId="0" borderId="24" xfId="0" applyFill="1" applyBorder="1" applyAlignment="1">
      <alignment wrapText="1"/>
    </xf>
    <xf numFmtId="3" fontId="2" fillId="4" borderId="4" xfId="0" applyNumberFormat="1" applyFont="1" applyFill="1" applyBorder="1"/>
    <xf numFmtId="3" fontId="1" fillId="2" borderId="27" xfId="0" applyNumberFormat="1" applyFont="1" applyFill="1" applyBorder="1"/>
    <xf numFmtId="0" fontId="5" fillId="0" borderId="4" xfId="0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4" xfId="5" applyNumberFormat="1" applyFont="1" applyFill="1" applyBorder="1" applyAlignment="1">
      <alignment horizontal="right"/>
    </xf>
    <xf numFmtId="3" fontId="1" fillId="4" borderId="4" xfId="0" applyNumberFormat="1" applyFont="1" applyFill="1" applyBorder="1"/>
    <xf numFmtId="3" fontId="2" fillId="0" borderId="4" xfId="0" applyNumberFormat="1" applyFont="1" applyFill="1" applyBorder="1" applyAlignment="1">
      <alignment vertical="center"/>
    </xf>
    <xf numFmtId="3" fontId="2" fillId="0" borderId="4" xfId="0" applyNumberFormat="1" applyFont="1" applyBorder="1"/>
    <xf numFmtId="3" fontId="0" fillId="0" borderId="4" xfId="0" applyNumberFormat="1" applyBorder="1"/>
    <xf numFmtId="3" fontId="1" fillId="2" borderId="4" xfId="0" applyNumberFormat="1" applyFont="1" applyFill="1" applyBorder="1"/>
    <xf numFmtId="3" fontId="1" fillId="2" borderId="4" xfId="0" applyNumberFormat="1" applyFont="1" applyFill="1" applyBorder="1" applyAlignment="1">
      <alignment horizontal="right" vertical="center" wrapText="1"/>
    </xf>
    <xf numFmtId="3" fontId="1" fillId="3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28" xfId="0" applyNumberFormat="1" applyFont="1" applyFill="1" applyBorder="1"/>
    <xf numFmtId="3" fontId="1" fillId="0" borderId="4" xfId="0" applyNumberFormat="1" applyFont="1" applyFill="1" applyBorder="1"/>
    <xf numFmtId="3" fontId="17" fillId="0" borderId="4" xfId="0" applyNumberFormat="1" applyFont="1" applyBorder="1"/>
    <xf numFmtId="3" fontId="1" fillId="0" borderId="4" xfId="0" applyNumberFormat="1" applyFont="1" applyBorder="1"/>
    <xf numFmtId="3" fontId="1" fillId="5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3" fontId="7" fillId="0" borderId="0" xfId="0" applyNumberFormat="1" applyFont="1"/>
    <xf numFmtId="0" fontId="1" fillId="3" borderId="14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3" fontId="1" fillId="0" borderId="19" xfId="0" applyNumberFormat="1" applyFont="1" applyBorder="1"/>
    <xf numFmtId="3" fontId="1" fillId="0" borderId="4" xfId="0" applyNumberFormat="1" applyFont="1" applyBorder="1" applyAlignment="1">
      <alignment horizontal="right"/>
    </xf>
    <xf numFmtId="3" fontId="2" fillId="0" borderId="19" xfId="0" applyNumberFormat="1" applyFont="1" applyFill="1" applyBorder="1"/>
    <xf numFmtId="3" fontId="2" fillId="0" borderId="24" xfId="0" applyNumberFormat="1" applyFont="1" applyFill="1" applyBorder="1"/>
    <xf numFmtId="3" fontId="1" fillId="2" borderId="29" xfId="0" applyNumberFormat="1" applyFont="1" applyFill="1" applyBorder="1"/>
    <xf numFmtId="4" fontId="1" fillId="0" borderId="13" xfId="0" applyNumberFormat="1" applyFont="1" applyFill="1" applyBorder="1"/>
    <xf numFmtId="4" fontId="2" fillId="0" borderId="13" xfId="0" applyNumberFormat="1" applyFont="1" applyFill="1" applyBorder="1"/>
    <xf numFmtId="4" fontId="1" fillId="5" borderId="13" xfId="0" applyNumberFormat="1" applyFont="1" applyFill="1" applyBorder="1"/>
    <xf numFmtId="3" fontId="1" fillId="0" borderId="3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3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7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0" fontId="1" fillId="2" borderId="37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3" fontId="2" fillId="0" borderId="4" xfId="2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/>
    <xf numFmtId="3" fontId="1" fillId="2" borderId="4" xfId="0" applyNumberFormat="1" applyFont="1" applyFill="1" applyBorder="1" applyAlignment="1">
      <alignment vertical="center"/>
    </xf>
    <xf numFmtId="3" fontId="1" fillId="0" borderId="4" xfId="4" applyNumberFormat="1" applyFont="1" applyFill="1" applyBorder="1" applyAlignment="1">
      <alignment horizontal="right"/>
    </xf>
    <xf numFmtId="3" fontId="2" fillId="0" borderId="4" xfId="4" applyNumberFormat="1" applyFont="1" applyFill="1" applyBorder="1" applyAlignment="1">
      <alignment horizontal="right"/>
    </xf>
    <xf numFmtId="3" fontId="17" fillId="0" borderId="4" xfId="0" applyNumberFormat="1" applyFont="1" applyFill="1" applyBorder="1"/>
    <xf numFmtId="3" fontId="2" fillId="3" borderId="4" xfId="0" applyNumberFormat="1" applyFont="1" applyFill="1" applyBorder="1" applyAlignment="1">
      <alignment vertical="center"/>
    </xf>
    <xf numFmtId="3" fontId="1" fillId="0" borderId="24" xfId="0" applyNumberFormat="1" applyFont="1" applyBorder="1"/>
    <xf numFmtId="0" fontId="6" fillId="2" borderId="1" xfId="0" applyFont="1" applyFill="1" applyBorder="1" applyAlignment="1">
      <alignment horizontal="center" wrapText="1"/>
    </xf>
    <xf numFmtId="164" fontId="2" fillId="0" borderId="3" xfId="0" applyNumberFormat="1" applyFont="1" applyBorder="1"/>
    <xf numFmtId="164" fontId="17" fillId="0" borderId="0" xfId="0" applyNumberFormat="1" applyFont="1"/>
    <xf numFmtId="3" fontId="1" fillId="0" borderId="3" xfId="0" applyNumberFormat="1" applyFont="1" applyFill="1" applyBorder="1" applyAlignment="1">
      <alignment vertical="center"/>
    </xf>
    <xf numFmtId="3" fontId="1" fillId="5" borderId="3" xfId="0" applyNumberFormat="1" applyFont="1" applyFill="1" applyBorder="1" applyAlignment="1">
      <alignment vertical="center"/>
    </xf>
    <xf numFmtId="3" fontId="1" fillId="0" borderId="19" xfId="0" applyNumberFormat="1" applyFont="1" applyFill="1" applyBorder="1" applyAlignment="1">
      <alignment vertical="center"/>
    </xf>
    <xf numFmtId="3" fontId="1" fillId="2" borderId="40" xfId="0" applyNumberFormat="1" applyFont="1" applyFill="1" applyBorder="1"/>
    <xf numFmtId="3" fontId="1" fillId="5" borderId="29" xfId="0" applyNumberFormat="1" applyFont="1" applyFill="1" applyBorder="1" applyAlignment="1">
      <alignment vertical="center"/>
    </xf>
    <xf numFmtId="2" fontId="1" fillId="5" borderId="31" xfId="0" applyNumberFormat="1" applyFont="1" applyFill="1" applyBorder="1"/>
    <xf numFmtId="3" fontId="1" fillId="2" borderId="39" xfId="0" applyNumberFormat="1" applyFont="1" applyFill="1" applyBorder="1"/>
    <xf numFmtId="2" fontId="2" fillId="5" borderId="30" xfId="0" applyNumberFormat="1" applyFont="1" applyFill="1" applyBorder="1"/>
    <xf numFmtId="0" fontId="9" fillId="0" borderId="4" xfId="0" applyFont="1" applyFill="1" applyBorder="1" applyAlignment="1">
      <alignment wrapText="1"/>
    </xf>
    <xf numFmtId="3" fontId="2" fillId="0" borderId="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right"/>
    </xf>
    <xf numFmtId="3" fontId="2" fillId="4" borderId="3" xfId="2" applyNumberFormat="1" applyFont="1" applyFill="1" applyBorder="1" applyAlignment="1">
      <alignment horizontal="right"/>
    </xf>
    <xf numFmtId="3" fontId="1" fillId="5" borderId="13" xfId="1" applyNumberFormat="1" applyFont="1" applyFill="1" applyBorder="1"/>
    <xf numFmtId="3" fontId="2" fillId="0" borderId="13" xfId="1" applyNumberFormat="1" applyFont="1" applyFill="1" applyBorder="1"/>
    <xf numFmtId="3" fontId="2" fillId="5" borderId="13" xfId="1" applyNumberFormat="1" applyFont="1" applyFill="1" applyBorder="1"/>
    <xf numFmtId="3" fontId="2" fillId="0" borderId="30" xfId="1" applyNumberFormat="1" applyFont="1" applyFill="1" applyBorder="1"/>
    <xf numFmtId="3" fontId="1" fillId="5" borderId="32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2" fontId="1" fillId="5" borderId="13" xfId="0" applyNumberFormat="1" applyFont="1" applyFill="1" applyBorder="1"/>
    <xf numFmtId="2" fontId="1" fillId="0" borderId="13" xfId="0" applyNumberFormat="1" applyFont="1" applyFill="1" applyBorder="1"/>
    <xf numFmtId="2" fontId="2" fillId="0" borderId="13" xfId="0" applyNumberFormat="1" applyFont="1" applyFill="1" applyBorder="1"/>
    <xf numFmtId="2" fontId="1" fillId="0" borderId="41" xfId="0" applyNumberFormat="1" applyFont="1" applyFill="1" applyBorder="1"/>
    <xf numFmtId="3" fontId="2" fillId="0" borderId="13" xfId="0" applyNumberFormat="1" applyFont="1" applyFill="1" applyBorder="1"/>
    <xf numFmtId="3" fontId="0" fillId="0" borderId="13" xfId="0" applyNumberFormat="1" applyBorder="1"/>
    <xf numFmtId="3" fontId="1" fillId="0" borderId="0" xfId="0" applyNumberFormat="1" applyFont="1" applyBorder="1"/>
    <xf numFmtId="164" fontId="0" fillId="0" borderId="0" xfId="0" applyNumberFormat="1" applyBorder="1"/>
    <xf numFmtId="164" fontId="1" fillId="0" borderId="0" xfId="0" applyNumberFormat="1" applyFont="1" applyBorder="1"/>
    <xf numFmtId="3" fontId="1" fillId="2" borderId="42" xfId="0" applyNumberFormat="1" applyFont="1" applyFill="1" applyBorder="1"/>
    <xf numFmtId="4" fontId="1" fillId="5" borderId="30" xfId="0" applyNumberFormat="1" applyFont="1" applyFill="1" applyBorder="1"/>
    <xf numFmtId="0" fontId="3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right"/>
    </xf>
    <xf numFmtId="164" fontId="1" fillId="5" borderId="3" xfId="0" applyNumberFormat="1" applyFont="1" applyFill="1" applyBorder="1"/>
    <xf numFmtId="164" fontId="2" fillId="4" borderId="3" xfId="0" applyNumberFormat="1" applyFont="1" applyFill="1" applyBorder="1"/>
    <xf numFmtId="164" fontId="1" fillId="2" borderId="3" xfId="0" applyNumberFormat="1" applyFont="1" applyFill="1" applyBorder="1"/>
    <xf numFmtId="2" fontId="2" fillId="5" borderId="13" xfId="0" applyNumberFormat="1" applyFont="1" applyFill="1" applyBorder="1"/>
    <xf numFmtId="0" fontId="1" fillId="2" borderId="8" xfId="0" applyFont="1" applyFill="1" applyBorder="1" applyAlignment="1">
      <alignment wrapText="1"/>
    </xf>
    <xf numFmtId="164" fontId="1" fillId="2" borderId="9" xfId="0" applyNumberFormat="1" applyFont="1" applyFill="1" applyBorder="1"/>
    <xf numFmtId="1" fontId="2" fillId="5" borderId="3" xfId="0" applyNumberFormat="1" applyFont="1" applyFill="1" applyBorder="1"/>
    <xf numFmtId="1" fontId="2" fillId="0" borderId="3" xfId="0" applyNumberFormat="1" applyFont="1" applyFill="1" applyBorder="1"/>
    <xf numFmtId="1" fontId="2" fillId="5" borderId="9" xfId="0" applyNumberFormat="1" applyFont="1" applyFill="1" applyBorder="1"/>
    <xf numFmtId="0" fontId="2" fillId="4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2" borderId="34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23" fillId="0" borderId="0" xfId="0" applyFont="1" applyAlignment="1">
      <alignment horizontal="justify" vertical="top"/>
    </xf>
  </cellXfs>
  <cellStyles count="6">
    <cellStyle name="Obično" xfId="0" builtinId="0"/>
    <cellStyle name="Postotak" xfId="1" builtinId="5"/>
    <cellStyle name="Zarez 2" xfId="2"/>
    <cellStyle name="Zarez 3" xfId="3"/>
    <cellStyle name="Zarez 4" xfId="4"/>
    <cellStyle name="Zarez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i/Desktop/PRORA&#268;UN%202020%20PO%20MJESECIMA/IZVR&#352;ENJE%20PRORA&#268;UNA%20PO%20MJESECIMA%2001-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PRIHODI"/>
      <sheetName val="RASHOD"/>
      <sheetName val="II POSEBNI DIO"/>
      <sheetName val="OSTA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0"/>
  </sheetPr>
  <dimension ref="A1:K39"/>
  <sheetViews>
    <sheetView topLeftCell="A16" zoomScaleNormal="100" workbookViewId="0">
      <selection activeCell="R21" sqref="R21"/>
    </sheetView>
  </sheetViews>
  <sheetFormatPr defaultRowHeight="12.75"/>
  <cols>
    <col min="1" max="1" width="0.5703125" customWidth="1"/>
    <col min="2" max="2" width="31.28515625" style="32" customWidth="1"/>
    <col min="3" max="3" width="0.140625" customWidth="1"/>
    <col min="4" max="6" width="12.7109375" customWidth="1"/>
    <col min="7" max="8" width="7.42578125" customWidth="1"/>
    <col min="9" max="9" width="8.7109375" hidden="1" customWidth="1"/>
    <col min="11" max="11" width="10.140625" bestFit="1" customWidth="1"/>
  </cols>
  <sheetData>
    <row r="1" spans="1:9" ht="12.75" customHeight="1">
      <c r="A1" s="404" t="s">
        <v>399</v>
      </c>
      <c r="B1" s="404"/>
      <c r="C1" s="404"/>
      <c r="D1" s="404"/>
      <c r="E1" s="404"/>
      <c r="F1" s="404"/>
      <c r="G1" s="404"/>
      <c r="H1" s="404"/>
      <c r="I1" s="404"/>
    </row>
    <row r="2" spans="1:9">
      <c r="A2" s="404"/>
      <c r="B2" s="404"/>
      <c r="C2" s="404"/>
      <c r="D2" s="404"/>
      <c r="E2" s="404"/>
      <c r="F2" s="404"/>
      <c r="G2" s="404"/>
      <c r="H2" s="404"/>
      <c r="I2" s="404"/>
    </row>
    <row r="3" spans="1:9" s="2" customFormat="1" ht="12.75" customHeight="1">
      <c r="A3" s="404"/>
      <c r="B3" s="404"/>
      <c r="C3" s="404"/>
      <c r="D3" s="404"/>
      <c r="E3" s="404"/>
      <c r="F3" s="404"/>
      <c r="G3" s="404"/>
      <c r="H3" s="404"/>
      <c r="I3" s="404"/>
    </row>
    <row r="4" spans="1:9">
      <c r="A4" s="404"/>
      <c r="B4" s="404"/>
      <c r="C4" s="404"/>
      <c r="D4" s="404"/>
      <c r="E4" s="404"/>
      <c r="F4" s="404"/>
      <c r="G4" s="404"/>
      <c r="H4" s="404"/>
      <c r="I4" s="404"/>
    </row>
    <row r="5" spans="1:9">
      <c r="A5" s="404"/>
      <c r="B5" s="404"/>
      <c r="C5" s="404"/>
      <c r="D5" s="404"/>
      <c r="E5" s="404"/>
      <c r="F5" s="404"/>
      <c r="G5" s="404"/>
      <c r="H5" s="404"/>
      <c r="I5" s="404"/>
    </row>
    <row r="6" spans="1:9">
      <c r="A6" s="1"/>
      <c r="B6" s="100"/>
      <c r="C6" s="3"/>
      <c r="D6" s="3"/>
      <c r="E6" s="3"/>
      <c r="F6" s="3"/>
      <c r="G6" s="3"/>
      <c r="H6" s="3"/>
      <c r="I6" s="1"/>
    </row>
    <row r="7" spans="1:9">
      <c r="A7" s="1"/>
      <c r="B7" s="100"/>
      <c r="C7" s="3"/>
      <c r="D7" s="3"/>
      <c r="E7" s="3"/>
      <c r="F7" s="3" t="s">
        <v>376</v>
      </c>
      <c r="G7" s="3"/>
      <c r="H7" s="3"/>
      <c r="I7" s="1"/>
    </row>
    <row r="8" spans="1:9">
      <c r="A8" s="1"/>
      <c r="B8" s="181"/>
      <c r="C8" s="221"/>
      <c r="D8" s="221"/>
      <c r="E8" s="221"/>
      <c r="F8" s="221"/>
      <c r="G8" s="221"/>
      <c r="H8" s="3"/>
      <c r="I8" s="1"/>
    </row>
    <row r="9" spans="1:9">
      <c r="A9" s="1"/>
      <c r="B9" s="101"/>
      <c r="C9" s="4"/>
      <c r="D9" s="4"/>
      <c r="E9" s="4"/>
      <c r="F9" s="4"/>
      <c r="G9" s="4"/>
      <c r="H9" s="4"/>
      <c r="I9" s="4"/>
    </row>
    <row r="10" spans="1:9" ht="15.75" customHeight="1">
      <c r="A10" s="5"/>
      <c r="B10" s="407" t="s">
        <v>374</v>
      </c>
      <c r="C10" s="407"/>
      <c r="D10" s="407"/>
      <c r="E10" s="407"/>
      <c r="F10" s="407"/>
      <c r="G10" s="407"/>
      <c r="H10" s="407"/>
      <c r="I10" s="217"/>
    </row>
    <row r="11" spans="1:9" ht="15.75">
      <c r="B11" s="408" t="s">
        <v>375</v>
      </c>
      <c r="C11" s="408"/>
      <c r="D11" s="408"/>
      <c r="E11" s="408"/>
      <c r="F11" s="408"/>
      <c r="G11" s="408"/>
      <c r="H11" s="408"/>
      <c r="I11" s="218"/>
    </row>
    <row r="12" spans="1:9">
      <c r="B12" s="6"/>
      <c r="C12" s="6"/>
      <c r="D12" s="6"/>
      <c r="E12" s="6"/>
      <c r="F12" s="6"/>
      <c r="G12" s="6"/>
      <c r="H12" s="6"/>
      <c r="I12" s="6"/>
    </row>
    <row r="13" spans="1:9">
      <c r="B13" s="409" t="s">
        <v>368</v>
      </c>
      <c r="C13" s="409"/>
      <c r="D13" s="409"/>
      <c r="E13" s="409"/>
      <c r="F13" s="409"/>
      <c r="G13" s="409"/>
      <c r="H13" s="409"/>
      <c r="I13" s="6"/>
    </row>
    <row r="14" spans="1:9">
      <c r="B14" s="178"/>
      <c r="C14" s="178"/>
      <c r="D14" s="178"/>
      <c r="E14" s="178"/>
      <c r="F14" s="342"/>
      <c r="G14" s="342"/>
      <c r="H14" s="178"/>
      <c r="I14" s="6"/>
    </row>
    <row r="15" spans="1:9">
      <c r="A15" s="7"/>
      <c r="B15" s="405" t="s">
        <v>377</v>
      </c>
      <c r="C15" s="406"/>
      <c r="D15" s="406"/>
      <c r="E15" s="406"/>
      <c r="F15" s="406"/>
      <c r="G15" s="406"/>
      <c r="H15" s="406"/>
      <c r="I15" s="406"/>
    </row>
    <row r="16" spans="1:9">
      <c r="A16" s="7"/>
      <c r="B16" s="186"/>
      <c r="C16" s="8"/>
      <c r="D16" s="8"/>
      <c r="E16" s="8"/>
      <c r="F16" s="341"/>
      <c r="G16" s="341"/>
      <c r="H16" s="8"/>
      <c r="I16" s="8"/>
    </row>
    <row r="17" spans="1:11" ht="13.5" thickBot="1">
      <c r="A17" s="2"/>
      <c r="B17" s="102"/>
      <c r="C17" s="2"/>
      <c r="D17" s="2"/>
      <c r="E17" s="2"/>
      <c r="F17" s="2"/>
      <c r="G17" s="2"/>
      <c r="H17" s="185" t="s">
        <v>239</v>
      </c>
      <c r="I17" s="2"/>
    </row>
    <row r="18" spans="1:11" ht="55.5" customHeight="1">
      <c r="A18" s="9"/>
      <c r="B18" s="103" t="s">
        <v>0</v>
      </c>
      <c r="C18" s="379" t="s">
        <v>256</v>
      </c>
      <c r="D18" s="379" t="s">
        <v>282</v>
      </c>
      <c r="E18" s="379" t="s">
        <v>366</v>
      </c>
      <c r="F18" s="379" t="s">
        <v>373</v>
      </c>
      <c r="G18" s="357" t="s">
        <v>1</v>
      </c>
      <c r="H18" s="291" t="s">
        <v>369</v>
      </c>
      <c r="I18" s="124" t="s">
        <v>1</v>
      </c>
      <c r="K18" s="10"/>
    </row>
    <row r="19" spans="1:11" ht="10.5" customHeight="1">
      <c r="A19" s="11"/>
      <c r="B19" s="104">
        <v>1</v>
      </c>
      <c r="C19" s="393">
        <v>2</v>
      </c>
      <c r="D19" s="393">
        <v>2</v>
      </c>
      <c r="E19" s="393">
        <v>3</v>
      </c>
      <c r="F19" s="393">
        <v>4</v>
      </c>
      <c r="G19" s="393">
        <v>5</v>
      </c>
      <c r="H19" s="125">
        <v>6</v>
      </c>
      <c r="I19" s="12" t="s">
        <v>2</v>
      </c>
    </row>
    <row r="20" spans="1:11" ht="13.5" customHeight="1">
      <c r="A20" s="13"/>
      <c r="B20" s="25" t="s">
        <v>3</v>
      </c>
      <c r="C20" s="14">
        <f>PRIHODI!C81</f>
        <v>16070240</v>
      </c>
      <c r="D20" s="14">
        <f>PRIHODI!E81</f>
        <v>21657600</v>
      </c>
      <c r="E20" s="14">
        <f>PRIHODI!F81</f>
        <v>12788408</v>
      </c>
      <c r="F20" s="14">
        <f>PRIHODI!G81</f>
        <v>21757281</v>
      </c>
      <c r="G20" s="401">
        <f>F20/D20*100</f>
        <v>100.46025875443263</v>
      </c>
      <c r="H20" s="398">
        <f>F20/$F$27*100</f>
        <v>94.772900153114819</v>
      </c>
      <c r="I20" s="15" t="e">
        <f>#REF!/#REF!*100</f>
        <v>#REF!</v>
      </c>
      <c r="K20" s="10"/>
    </row>
    <row r="21" spans="1:11" ht="12.95" customHeight="1">
      <c r="A21" s="13"/>
      <c r="B21" s="85" t="s">
        <v>4</v>
      </c>
      <c r="C21" s="394">
        <f>PRIHODI!C6</f>
        <v>7861740</v>
      </c>
      <c r="D21" s="394">
        <f>PRIHODI!E6</f>
        <v>9748200</v>
      </c>
      <c r="E21" s="394">
        <f>PRIHODI!F6</f>
        <v>7458170</v>
      </c>
      <c r="F21" s="394">
        <f>PRIHODI!G6</f>
        <v>10817742</v>
      </c>
      <c r="G21" s="402">
        <f>F21/D21*100</f>
        <v>110.97168708069182</v>
      </c>
      <c r="H21" s="384">
        <f t="shared" ref="H21:H29" si="0">F21/$F$27*100</f>
        <v>47.121181293202795</v>
      </c>
      <c r="I21" s="17" t="e">
        <f>#REF!/#REF!*100</f>
        <v>#REF!</v>
      </c>
      <c r="K21" s="18"/>
    </row>
    <row r="22" spans="1:11" ht="12.95" customHeight="1">
      <c r="B22" s="105" t="s">
        <v>5</v>
      </c>
      <c r="C22" s="358">
        <f>PRIHODI!C25</f>
        <v>5939500</v>
      </c>
      <c r="D22" s="358">
        <f>PRIHODI!E25</f>
        <v>8729400</v>
      </c>
      <c r="E22" s="358">
        <f>PRIHODI!F25</f>
        <v>3364166</v>
      </c>
      <c r="F22" s="358">
        <f>PRIHODI!G25</f>
        <v>7599539</v>
      </c>
      <c r="G22" s="402">
        <f t="shared" ref="G22:G25" si="1">F22/D22*100</f>
        <v>87.056830939125248</v>
      </c>
      <c r="H22" s="384">
        <f t="shared" si="0"/>
        <v>33.102957619414944</v>
      </c>
      <c r="I22" s="17" t="e">
        <f>#REF!/#REF!*100</f>
        <v>#REF!</v>
      </c>
      <c r="K22" s="10"/>
    </row>
    <row r="23" spans="1:11" ht="12.95" customHeight="1">
      <c r="B23" s="113" t="s">
        <v>194</v>
      </c>
      <c r="C23" s="358">
        <f>PRIHODI!C77</f>
        <v>2269000</v>
      </c>
      <c r="D23" s="358">
        <f>PRIHODI!E77</f>
        <v>3180000</v>
      </c>
      <c r="E23" s="358">
        <f>PRIHODI!F77</f>
        <v>1966072</v>
      </c>
      <c r="F23" s="358">
        <f>PRIHODI!G77</f>
        <v>3340000</v>
      </c>
      <c r="G23" s="402">
        <f t="shared" si="1"/>
        <v>105.03144654088049</v>
      </c>
      <c r="H23" s="384">
        <f t="shared" si="0"/>
        <v>14.548761240497077</v>
      </c>
      <c r="I23" s="17" t="e">
        <f>#REF!/#REF!*100</f>
        <v>#REF!</v>
      </c>
      <c r="K23" s="10"/>
    </row>
    <row r="24" spans="1:11" ht="12.95" customHeight="1">
      <c r="B24" s="105"/>
      <c r="C24" s="358"/>
      <c r="D24" s="358"/>
      <c r="E24" s="358"/>
      <c r="F24" s="358"/>
      <c r="G24" s="402"/>
      <c r="H24" s="384"/>
      <c r="I24" s="17"/>
      <c r="K24" s="10"/>
    </row>
    <row r="25" spans="1:11" ht="12.95" customHeight="1">
      <c r="B25" s="105" t="s">
        <v>6</v>
      </c>
      <c r="C25" s="358">
        <f>PRIHODI!C83</f>
        <v>800000</v>
      </c>
      <c r="D25" s="358">
        <f>PRIHODI!E83</f>
        <v>800000</v>
      </c>
      <c r="E25" s="358">
        <f>PRIHODI!F83</f>
        <v>420794</v>
      </c>
      <c r="F25" s="358">
        <f>PRIHODI!G83</f>
        <v>1200000</v>
      </c>
      <c r="G25" s="402">
        <f t="shared" si="1"/>
        <v>150</v>
      </c>
      <c r="H25" s="384">
        <f t="shared" si="0"/>
        <v>5.2270998468851779</v>
      </c>
      <c r="I25" s="17" t="e">
        <f>#REF!/#REF!*100</f>
        <v>#REF!</v>
      </c>
      <c r="K25" s="37"/>
    </row>
    <row r="26" spans="1:11" ht="12.95" customHeight="1">
      <c r="B26" s="105"/>
      <c r="C26" s="358"/>
      <c r="D26" s="358"/>
      <c r="E26" s="358"/>
      <c r="F26" s="358"/>
      <c r="G26" s="402"/>
      <c r="H26" s="384"/>
      <c r="I26" s="17"/>
    </row>
    <row r="27" spans="1:11" ht="38.25" customHeight="1">
      <c r="B27" s="224" t="s">
        <v>259</v>
      </c>
      <c r="C27" s="395">
        <f>C20+C25</f>
        <v>16870240</v>
      </c>
      <c r="D27" s="395">
        <f>PRIHODI!E85</f>
        <v>22457600</v>
      </c>
      <c r="E27" s="395">
        <f>PRIHODI!F85</f>
        <v>13209202</v>
      </c>
      <c r="F27" s="395">
        <f>PRIHODI!G85</f>
        <v>22957281</v>
      </c>
      <c r="G27" s="401">
        <f>F27/D27*100</f>
        <v>102.22499732829866</v>
      </c>
      <c r="H27" s="398">
        <f t="shared" si="0"/>
        <v>100</v>
      </c>
      <c r="I27" s="17"/>
    </row>
    <row r="28" spans="1:11" ht="12.95" customHeight="1">
      <c r="B28" s="105"/>
      <c r="C28" s="358"/>
      <c r="D28" s="358"/>
      <c r="E28" s="358"/>
      <c r="F28" s="358"/>
      <c r="G28" s="402"/>
      <c r="H28" s="384"/>
      <c r="I28" s="17"/>
    </row>
    <row r="29" spans="1:11" ht="12.75" customHeight="1">
      <c r="B29" s="105" t="s">
        <v>7</v>
      </c>
      <c r="C29" s="358">
        <f>PRIHODI!C87</f>
        <v>2300000</v>
      </c>
      <c r="D29" s="396">
        <f>PRIHODI!E87</f>
        <v>1177994</v>
      </c>
      <c r="E29" s="396">
        <f>PRIHODI!F87</f>
        <v>898168</v>
      </c>
      <c r="F29" s="396">
        <f>PRIHODI!G87</f>
        <v>521467</v>
      </c>
      <c r="G29" s="402">
        <f>F29/D29*100</f>
        <v>44.267373178471196</v>
      </c>
      <c r="H29" s="384">
        <f t="shared" si="0"/>
        <v>2.2714667298797275</v>
      </c>
      <c r="I29" s="17" t="e">
        <f>#REF!/#REF!*100</f>
        <v>#REF!</v>
      </c>
    </row>
    <row r="30" spans="1:11" ht="12.95" customHeight="1">
      <c r="B30" s="105"/>
      <c r="C30" s="358"/>
      <c r="D30" s="358"/>
      <c r="E30" s="358"/>
      <c r="F30" s="358"/>
      <c r="G30" s="402"/>
      <c r="H30" s="384"/>
      <c r="I30" s="20"/>
    </row>
    <row r="31" spans="1:11" ht="38.25" customHeight="1">
      <c r="B31" s="106" t="s">
        <v>8</v>
      </c>
      <c r="C31" s="397">
        <f>PRIHODI!C89</f>
        <v>19170240</v>
      </c>
      <c r="D31" s="397">
        <f>PRIHODI!E89</f>
        <v>23635594</v>
      </c>
      <c r="E31" s="397">
        <f>PRIHODI!F89</f>
        <v>14107370</v>
      </c>
      <c r="F31" s="397">
        <f>PRIHODI!G89</f>
        <v>23478748</v>
      </c>
      <c r="G31" s="401">
        <f>F31/D31*100</f>
        <v>99.336399161366543</v>
      </c>
      <c r="H31" s="398">
        <f>F31/$F$39*100</f>
        <v>100</v>
      </c>
      <c r="I31" s="15" t="e">
        <f>#REF!/#REF!*100</f>
        <v>#REF!</v>
      </c>
      <c r="K31" s="10"/>
    </row>
    <row r="32" spans="1:11" ht="12.95" customHeight="1">
      <c r="B32" s="105"/>
      <c r="C32" s="358"/>
      <c r="D32" s="358"/>
      <c r="E32" s="358"/>
      <c r="F32" s="358"/>
      <c r="G32" s="402"/>
      <c r="H32" s="384">
        <f t="shared" ref="H32:H39" si="2">F32/$F$39*100</f>
        <v>0</v>
      </c>
      <c r="I32" s="21"/>
    </row>
    <row r="33" spans="2:11" ht="12" customHeight="1">
      <c r="B33" s="107" t="s">
        <v>9</v>
      </c>
      <c r="C33" s="397" t="e">
        <f>RASHOD!C95</f>
        <v>#REF!</v>
      </c>
      <c r="D33" s="397">
        <f>RASHOD!E95</f>
        <v>14357594</v>
      </c>
      <c r="E33" s="397">
        <f>RASHOD!F95</f>
        <v>8796405</v>
      </c>
      <c r="F33" s="397">
        <f>RASHOD!G95</f>
        <v>15496748</v>
      </c>
      <c r="G33" s="401">
        <f>F33/D33*100</f>
        <v>107.93415665605255</v>
      </c>
      <c r="H33" s="398">
        <f t="shared" si="2"/>
        <v>66.003297961203046</v>
      </c>
      <c r="I33" s="15" t="e">
        <f>#REF!/#REF!*100</f>
        <v>#REF!</v>
      </c>
      <c r="K33" s="10"/>
    </row>
    <row r="34" spans="2:11" ht="12.95" customHeight="1">
      <c r="B34" s="105" t="s">
        <v>10</v>
      </c>
      <c r="C34" s="358">
        <f>RASHOD!C5</f>
        <v>10373670</v>
      </c>
      <c r="D34" s="358">
        <f>RASHOD!E5</f>
        <v>12201594</v>
      </c>
      <c r="E34" s="358">
        <f>RASHOD!F5</f>
        <v>7309918</v>
      </c>
      <c r="F34" s="358">
        <f>RASHOD!G5</f>
        <v>13056006</v>
      </c>
      <c r="G34" s="402">
        <f t="shared" ref="G34:G38" si="3">F34/D34*100</f>
        <v>107.00246213732403</v>
      </c>
      <c r="H34" s="384">
        <f t="shared" si="2"/>
        <v>55.607760686387543</v>
      </c>
      <c r="I34" s="17" t="e">
        <f>#REF!/#REF!*100</f>
        <v>#REF!</v>
      </c>
      <c r="K34" s="10"/>
    </row>
    <row r="35" spans="2:11" ht="12.95" customHeight="1">
      <c r="B35" s="105" t="s">
        <v>11</v>
      </c>
      <c r="C35" s="358">
        <f>RASHOD!C87</f>
        <v>1608570</v>
      </c>
      <c r="D35" s="358">
        <f>RASHOD!E87</f>
        <v>2026000</v>
      </c>
      <c r="E35" s="358">
        <f>RASHOD!F87</f>
        <v>1411429</v>
      </c>
      <c r="F35" s="358">
        <f>RASHOD!G87</f>
        <v>2310742</v>
      </c>
      <c r="G35" s="402">
        <f t="shared" si="3"/>
        <v>114.05439289239882</v>
      </c>
      <c r="H35" s="384">
        <f t="shared" si="2"/>
        <v>9.8418450591999207</v>
      </c>
      <c r="I35" s="17" t="e">
        <f>#REF!/#REF!*100</f>
        <v>#REF!</v>
      </c>
      <c r="K35" s="10"/>
    </row>
    <row r="36" spans="2:11" ht="12.95" customHeight="1">
      <c r="B36" s="105" t="s">
        <v>208</v>
      </c>
      <c r="C36" s="358">
        <f>RASHOD!C93</f>
        <v>130000</v>
      </c>
      <c r="D36" s="358">
        <f>RASHOD!E93</f>
        <v>130000</v>
      </c>
      <c r="E36" s="358">
        <f>RASHOD!F93</f>
        <v>75058</v>
      </c>
      <c r="F36" s="358">
        <f>RASHOD!G93</f>
        <v>130000</v>
      </c>
      <c r="G36" s="402">
        <f t="shared" si="3"/>
        <v>100</v>
      </c>
      <c r="H36" s="384">
        <f t="shared" si="2"/>
        <v>0.55369221561558557</v>
      </c>
      <c r="I36" s="17"/>
      <c r="K36" s="10"/>
    </row>
    <row r="37" spans="2:11" ht="12.95" customHeight="1">
      <c r="B37" s="105"/>
      <c r="C37" s="358"/>
      <c r="D37" s="358"/>
      <c r="E37" s="358"/>
      <c r="F37" s="358"/>
      <c r="G37" s="402"/>
      <c r="H37" s="384"/>
      <c r="I37" s="17"/>
      <c r="K37" s="10"/>
    </row>
    <row r="38" spans="2:11" ht="12.95" customHeight="1">
      <c r="B38" s="105" t="s">
        <v>12</v>
      </c>
      <c r="C38" s="358">
        <f>RASHOD!C97</f>
        <v>6305000</v>
      </c>
      <c r="D38" s="358">
        <f>RASHOD!E97</f>
        <v>9278000</v>
      </c>
      <c r="E38" s="358">
        <f>RASHOD!F97</f>
        <v>4684436</v>
      </c>
      <c r="F38" s="358">
        <f>RASHOD!G97</f>
        <v>7982000</v>
      </c>
      <c r="G38" s="402">
        <f t="shared" si="3"/>
        <v>86.031472300064678</v>
      </c>
      <c r="H38" s="384">
        <f t="shared" si="2"/>
        <v>33.996702038796954</v>
      </c>
      <c r="I38" s="17" t="e">
        <f>#REF!/#REF!*100</f>
        <v>#REF!</v>
      </c>
      <c r="K38" s="10"/>
    </row>
    <row r="39" spans="2:11" ht="38.25" customHeight="1" thickBot="1">
      <c r="B39" s="399" t="s">
        <v>245</v>
      </c>
      <c r="C39" s="400" t="e">
        <f>RASHOD!C109</f>
        <v>#REF!</v>
      </c>
      <c r="D39" s="400">
        <f>RASHOD!E109</f>
        <v>23635594</v>
      </c>
      <c r="E39" s="400">
        <f>RASHOD!F109</f>
        <v>13480841</v>
      </c>
      <c r="F39" s="400">
        <f>RASHOD!G109</f>
        <v>23478748</v>
      </c>
      <c r="G39" s="403">
        <f>F39/D39*100</f>
        <v>99.336399161366543</v>
      </c>
      <c r="H39" s="367">
        <f t="shared" si="2"/>
        <v>100</v>
      </c>
      <c r="I39" s="22" t="e">
        <f>#REF!/#REF!*100</f>
        <v>#REF!</v>
      </c>
      <c r="K39" s="10"/>
    </row>
  </sheetData>
  <mergeCells count="5">
    <mergeCell ref="A1:I5"/>
    <mergeCell ref="B15:I15"/>
    <mergeCell ref="B10:H10"/>
    <mergeCell ref="B11:H11"/>
    <mergeCell ref="B13:H13"/>
  </mergeCells>
  <pageMargins left="0.9055118110236221" right="0.70866141732283472" top="0.74803149606299213" bottom="0.74803149606299213" header="0.31496062992125984" footer="0.31496062992125984"/>
  <pageSetup paperSize="9" orientation="portrait" verticalDpi="360" r:id="rId1"/>
  <headerFooter alignWithMargins="0">
    <oddFooter>&amp;R&amp;P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2"/>
  </sheetPr>
  <dimension ref="A1:U101"/>
  <sheetViews>
    <sheetView tabSelected="1" topLeftCell="A55" zoomScaleNormal="100" zoomScaleSheetLayoutView="100" workbookViewId="0">
      <selection activeCell="S74" sqref="S74"/>
    </sheetView>
  </sheetViews>
  <sheetFormatPr defaultRowHeight="12.75"/>
  <cols>
    <col min="1" max="1" width="10" customWidth="1"/>
    <col min="2" max="2" width="54.5703125" customWidth="1"/>
    <col min="3" max="3" width="15.7109375" style="32" hidden="1" customWidth="1"/>
    <col min="4" max="4" width="0.140625" style="32" hidden="1" customWidth="1"/>
    <col min="5" max="7" width="15.7109375" style="32" customWidth="1"/>
    <col min="8" max="8" width="8.7109375" style="32" customWidth="1"/>
    <col min="9" max="9" width="8.7109375" customWidth="1"/>
    <col min="10" max="10" width="0.140625" hidden="1" customWidth="1"/>
    <col min="15" max="15" width="13.42578125" customWidth="1"/>
  </cols>
  <sheetData>
    <row r="1" spans="1:12">
      <c r="B1" s="405" t="s">
        <v>370</v>
      </c>
      <c r="C1" s="406"/>
      <c r="D1" s="406"/>
      <c r="E1" s="406"/>
      <c r="F1" s="406"/>
      <c r="G1" s="406"/>
      <c r="H1" s="406"/>
      <c r="I1" s="406"/>
    </row>
    <row r="2" spans="1:12" ht="14.25" customHeight="1" thickBot="1">
      <c r="A2" s="184" t="s">
        <v>13</v>
      </c>
      <c r="B2" s="184"/>
      <c r="C2" s="123"/>
      <c r="D2" s="123"/>
      <c r="E2" s="123"/>
      <c r="F2" s="123"/>
      <c r="G2" s="343"/>
      <c r="H2" s="343"/>
    </row>
    <row r="3" spans="1:12" ht="12.75" customHeight="1">
      <c r="A3" s="412" t="s">
        <v>14</v>
      </c>
      <c r="B3" s="414" t="s">
        <v>0</v>
      </c>
      <c r="C3" s="410" t="s">
        <v>256</v>
      </c>
      <c r="D3" s="418" t="s">
        <v>281</v>
      </c>
      <c r="E3" s="418" t="s">
        <v>282</v>
      </c>
      <c r="F3" s="380"/>
      <c r="G3" s="418" t="s">
        <v>373</v>
      </c>
      <c r="H3" s="410" t="s">
        <v>1</v>
      </c>
      <c r="I3" s="420" t="s">
        <v>369</v>
      </c>
      <c r="J3" s="416" t="s">
        <v>1</v>
      </c>
    </row>
    <row r="4" spans="1:12" ht="40.5" customHeight="1">
      <c r="A4" s="413"/>
      <c r="B4" s="415"/>
      <c r="C4" s="411"/>
      <c r="D4" s="419"/>
      <c r="E4" s="419"/>
      <c r="F4" s="381" t="s">
        <v>366</v>
      </c>
      <c r="G4" s="419"/>
      <c r="H4" s="411"/>
      <c r="I4" s="421"/>
      <c r="J4" s="417"/>
    </row>
    <row r="5" spans="1:12" ht="10.5" customHeight="1">
      <c r="A5" s="23">
        <v>1</v>
      </c>
      <c r="B5" s="108">
        <v>2</v>
      </c>
      <c r="C5" s="108">
        <v>3</v>
      </c>
      <c r="D5" s="108">
        <v>4</v>
      </c>
      <c r="E5" s="108">
        <v>3</v>
      </c>
      <c r="F5" s="108">
        <v>4</v>
      </c>
      <c r="G5" s="308">
        <v>5</v>
      </c>
      <c r="H5" s="308">
        <v>6</v>
      </c>
      <c r="I5" s="165">
        <v>7</v>
      </c>
      <c r="J5" s="24" t="s">
        <v>15</v>
      </c>
    </row>
    <row r="6" spans="1:12">
      <c r="A6" s="25">
        <v>710000</v>
      </c>
      <c r="B6" s="86" t="s">
        <v>16</v>
      </c>
      <c r="C6" s="14">
        <f>SUM(C7+C9+C11+C15+C17+C19+C22)</f>
        <v>7861740</v>
      </c>
      <c r="D6" s="14">
        <f>SUM(D7+D9+D11+D15+D17+D19+D22)</f>
        <v>6783004</v>
      </c>
      <c r="E6" s="14">
        <f>SUM(E7+E9+E11+E15+E17+E19+E22)</f>
        <v>9748200</v>
      </c>
      <c r="F6" s="14">
        <f>F7+F9+F11+F15+F17+F19+F22</f>
        <v>7458170</v>
      </c>
      <c r="G6" s="14">
        <f>G7+G9+G11+G15+G17+G19+G22</f>
        <v>10817742</v>
      </c>
      <c r="H6" s="315">
        <f>G6/E6*100</f>
        <v>110.97168708069182</v>
      </c>
      <c r="I6" s="336">
        <f t="shared" ref="I6:I37" si="0">G6/$G$85*100</f>
        <v>47.121181293202795</v>
      </c>
      <c r="J6" s="26" t="e">
        <f>#REF!/#REF!*100</f>
        <v>#REF!</v>
      </c>
      <c r="L6" s="37"/>
    </row>
    <row r="7" spans="1:12" ht="12.75" customHeight="1">
      <c r="A7" s="27">
        <v>711000</v>
      </c>
      <c r="B7" s="88" t="s">
        <v>17</v>
      </c>
      <c r="C7" s="50">
        <f>C8</f>
        <v>3000</v>
      </c>
      <c r="D7" s="50">
        <f>D8</f>
        <v>2090</v>
      </c>
      <c r="E7" s="50">
        <f>E8</f>
        <v>5000</v>
      </c>
      <c r="F7" s="50">
        <f>F8</f>
        <v>5205</v>
      </c>
      <c r="G7" s="50">
        <f>G8</f>
        <v>5263</v>
      </c>
      <c r="H7" s="320">
        <f t="shared" ref="H7:H70" si="1">G7/E7*100</f>
        <v>105.25999999999999</v>
      </c>
      <c r="I7" s="334">
        <f t="shared" si="0"/>
        <v>2.2925188745130574E-2</v>
      </c>
      <c r="J7" s="28" t="e">
        <f>#REF!/#REF!*100</f>
        <v>#REF!</v>
      </c>
    </row>
    <row r="8" spans="1:12" ht="12.75" customHeight="1">
      <c r="A8" s="29" t="s">
        <v>18</v>
      </c>
      <c r="B8" s="52" t="s">
        <v>19</v>
      </c>
      <c r="C8" s="164">
        <v>3000</v>
      </c>
      <c r="D8" s="164">
        <v>2090</v>
      </c>
      <c r="E8" s="164">
        <v>5000</v>
      </c>
      <c r="F8" s="164">
        <v>5205</v>
      </c>
      <c r="G8" s="349">
        <v>5263</v>
      </c>
      <c r="H8" s="309">
        <f t="shared" si="1"/>
        <v>105.25999999999999</v>
      </c>
      <c r="I8" s="335">
        <f t="shared" si="0"/>
        <v>2.2925188745130574E-2</v>
      </c>
      <c r="J8" s="30" t="e">
        <f>#REF!/#REF!*100</f>
        <v>#REF!</v>
      </c>
    </row>
    <row r="9" spans="1:12">
      <c r="A9" s="27">
        <v>713000</v>
      </c>
      <c r="B9" s="49" t="s">
        <v>227</v>
      </c>
      <c r="C9" s="50">
        <f>C10</f>
        <v>6000</v>
      </c>
      <c r="D9" s="50">
        <f>D10</f>
        <v>764</v>
      </c>
      <c r="E9" s="50">
        <f>E10</f>
        <v>1100</v>
      </c>
      <c r="F9" s="50">
        <f>F10</f>
        <v>901</v>
      </c>
      <c r="G9" s="50">
        <f>G10</f>
        <v>1000</v>
      </c>
      <c r="H9" s="320">
        <f t="shared" si="1"/>
        <v>90.909090909090907</v>
      </c>
      <c r="I9" s="334">
        <f t="shared" si="0"/>
        <v>4.3559165390709819E-3</v>
      </c>
      <c r="J9" s="28" t="e">
        <f>#REF!/#REF!*100</f>
        <v>#REF!</v>
      </c>
    </row>
    <row r="10" spans="1:12" ht="12.75" customHeight="1">
      <c r="A10" s="29" t="s">
        <v>20</v>
      </c>
      <c r="B10" s="52" t="s">
        <v>21</v>
      </c>
      <c r="C10" s="164">
        <v>6000</v>
      </c>
      <c r="D10" s="164">
        <v>764</v>
      </c>
      <c r="E10" s="164">
        <v>1100</v>
      </c>
      <c r="F10" s="164">
        <v>901</v>
      </c>
      <c r="G10" s="349">
        <v>1000</v>
      </c>
      <c r="H10" s="309">
        <f t="shared" si="1"/>
        <v>90.909090909090907</v>
      </c>
      <c r="I10" s="335">
        <f t="shared" si="0"/>
        <v>4.3559165390709819E-3</v>
      </c>
      <c r="J10" s="30" t="e">
        <f>#REF!/#REF!*100</f>
        <v>#REF!</v>
      </c>
    </row>
    <row r="11" spans="1:12">
      <c r="A11" s="27">
        <v>714000</v>
      </c>
      <c r="B11" s="88" t="s">
        <v>22</v>
      </c>
      <c r="C11" s="50">
        <f>SUM(C12:C14)</f>
        <v>345000</v>
      </c>
      <c r="D11" s="50">
        <f>SUM(D12:D14)</f>
        <v>491543</v>
      </c>
      <c r="E11" s="50">
        <f>SUM(E12:E14)</f>
        <v>469500</v>
      </c>
      <c r="F11" s="50">
        <f>F12+F13+F14</f>
        <v>312963</v>
      </c>
      <c r="G11" s="50">
        <f>G12+G13+G14</f>
        <v>459000</v>
      </c>
      <c r="H11" s="320">
        <f t="shared" si="1"/>
        <v>97.763578274760391</v>
      </c>
      <c r="I11" s="334">
        <f t="shared" si="0"/>
        <v>1.9993656914335804</v>
      </c>
      <c r="J11" s="28" t="e">
        <f>#REF!/#REF!*100</f>
        <v>#REF!</v>
      </c>
    </row>
    <row r="12" spans="1:12" ht="12.75" customHeight="1">
      <c r="A12" s="29" t="s">
        <v>23</v>
      </c>
      <c r="B12" s="52" t="s">
        <v>240</v>
      </c>
      <c r="C12" s="164">
        <v>55000</v>
      </c>
      <c r="D12" s="164">
        <v>46297</v>
      </c>
      <c r="E12" s="164">
        <v>61000</v>
      </c>
      <c r="F12" s="164">
        <v>51450</v>
      </c>
      <c r="G12" s="164">
        <v>61000</v>
      </c>
      <c r="H12" s="309">
        <f t="shared" si="1"/>
        <v>100</v>
      </c>
      <c r="I12" s="335">
        <f t="shared" si="0"/>
        <v>0.26571090888332988</v>
      </c>
      <c r="J12" s="30" t="e">
        <f>#REF!/#REF!*100</f>
        <v>#REF!</v>
      </c>
    </row>
    <row r="13" spans="1:12">
      <c r="A13" s="29">
        <v>714121</v>
      </c>
      <c r="B13" s="67" t="s">
        <v>293</v>
      </c>
      <c r="C13" s="164">
        <v>40000</v>
      </c>
      <c r="D13" s="164">
        <v>6395</v>
      </c>
      <c r="E13" s="164">
        <v>8500</v>
      </c>
      <c r="F13" s="164">
        <v>37862</v>
      </c>
      <c r="G13" s="164">
        <v>20000</v>
      </c>
      <c r="H13" s="309">
        <f t="shared" si="1"/>
        <v>235.29411764705884</v>
      </c>
      <c r="I13" s="335">
        <f t="shared" si="0"/>
        <v>8.7118330781419631E-2</v>
      </c>
      <c r="J13" s="30" t="e">
        <f>#REF!/#REF!*100</f>
        <v>#REF!</v>
      </c>
    </row>
    <row r="14" spans="1:12" ht="12.75" customHeight="1">
      <c r="A14" s="29" t="s">
        <v>294</v>
      </c>
      <c r="B14" s="52" t="s">
        <v>24</v>
      </c>
      <c r="C14" s="164">
        <v>250000</v>
      </c>
      <c r="D14" s="164">
        <v>438851</v>
      </c>
      <c r="E14" s="164">
        <v>400000</v>
      </c>
      <c r="F14" s="164">
        <v>223651</v>
      </c>
      <c r="G14" s="164">
        <v>378000</v>
      </c>
      <c r="H14" s="309">
        <f t="shared" si="1"/>
        <v>94.5</v>
      </c>
      <c r="I14" s="335">
        <f t="shared" si="0"/>
        <v>1.6465364517688308</v>
      </c>
      <c r="J14" s="30" t="e">
        <f>#REF!/#REF!*100</f>
        <v>#REF!</v>
      </c>
    </row>
    <row r="15" spans="1:12" ht="12.75" customHeight="1">
      <c r="A15" s="27">
        <v>715000</v>
      </c>
      <c r="B15" s="49" t="s">
        <v>25</v>
      </c>
      <c r="C15" s="50">
        <f>C16</f>
        <v>2000</v>
      </c>
      <c r="D15" s="50">
        <f>D16</f>
        <v>3318</v>
      </c>
      <c r="E15" s="50">
        <f>E16</f>
        <v>4000</v>
      </c>
      <c r="F15" s="50">
        <f>F16</f>
        <v>2717</v>
      </c>
      <c r="G15" s="50">
        <f>G16</f>
        <v>4000</v>
      </c>
      <c r="H15" s="320">
        <f t="shared" si="1"/>
        <v>100</v>
      </c>
      <c r="I15" s="334">
        <f t="shared" si="0"/>
        <v>1.7423666156283928E-2</v>
      </c>
      <c r="J15" s="28" t="e">
        <f>#REF!/#REF!*100</f>
        <v>#REF!</v>
      </c>
    </row>
    <row r="16" spans="1:12" ht="13.5" customHeight="1">
      <c r="A16" s="29" t="s">
        <v>295</v>
      </c>
      <c r="B16" s="52" t="s">
        <v>26</v>
      </c>
      <c r="C16" s="164">
        <v>2000</v>
      </c>
      <c r="D16" s="164">
        <v>3318</v>
      </c>
      <c r="E16" s="164">
        <v>4000</v>
      </c>
      <c r="F16" s="164">
        <v>2717</v>
      </c>
      <c r="G16" s="349">
        <v>4000</v>
      </c>
      <c r="H16" s="309">
        <f t="shared" si="1"/>
        <v>100</v>
      </c>
      <c r="I16" s="335">
        <f t="shared" si="0"/>
        <v>1.7423666156283928E-2</v>
      </c>
      <c r="J16" s="30" t="e">
        <f>#REF!/#REF!*100</f>
        <v>#REF!</v>
      </c>
    </row>
    <row r="17" spans="1:12">
      <c r="A17" s="27">
        <v>716000</v>
      </c>
      <c r="B17" s="163" t="s">
        <v>27</v>
      </c>
      <c r="C17" s="153">
        <f>C18</f>
        <v>1989500</v>
      </c>
      <c r="D17" s="153">
        <f>D18</f>
        <v>1798505</v>
      </c>
      <c r="E17" s="153">
        <f>E18</f>
        <v>2720000</v>
      </c>
      <c r="F17" s="153">
        <f>F18</f>
        <v>2147750</v>
      </c>
      <c r="G17" s="153">
        <f>G18</f>
        <v>3100000</v>
      </c>
      <c r="H17" s="320">
        <f t="shared" si="1"/>
        <v>113.97058823529412</v>
      </c>
      <c r="I17" s="334">
        <f t="shared" si="0"/>
        <v>13.503341271120043</v>
      </c>
      <c r="J17" s="28" t="e">
        <f>#REF!/#REF!*100</f>
        <v>#REF!</v>
      </c>
    </row>
    <row r="18" spans="1:12" ht="12.75" customHeight="1">
      <c r="A18" s="31" t="s">
        <v>28</v>
      </c>
      <c r="B18" s="52" t="s">
        <v>27</v>
      </c>
      <c r="C18" s="164">
        <v>1989500</v>
      </c>
      <c r="D18" s="164">
        <v>1798505</v>
      </c>
      <c r="E18" s="164">
        <v>2720000</v>
      </c>
      <c r="F18" s="164">
        <v>2147750</v>
      </c>
      <c r="G18" s="349">
        <v>3100000</v>
      </c>
      <c r="H18" s="309">
        <f t="shared" si="1"/>
        <v>113.97058823529412</v>
      </c>
      <c r="I18" s="335">
        <f t="shared" si="0"/>
        <v>13.503341271120043</v>
      </c>
      <c r="J18" s="30" t="e">
        <f>#REF!/#REF!*100</f>
        <v>#REF!</v>
      </c>
    </row>
    <row r="19" spans="1:12" ht="12.75" customHeight="1">
      <c r="A19" s="27">
        <v>717000</v>
      </c>
      <c r="B19" s="152" t="s">
        <v>29</v>
      </c>
      <c r="C19" s="153">
        <f>SUM(C20:C21)</f>
        <v>5426000</v>
      </c>
      <c r="D19" s="153">
        <f>SUM(D20:D21)</f>
        <v>4396636</v>
      </c>
      <c r="E19" s="153">
        <f>SUM(E20:E21)</f>
        <v>6420950</v>
      </c>
      <c r="F19" s="153">
        <f>F20+F21</f>
        <v>4895706</v>
      </c>
      <c r="G19" s="153">
        <f>G20+G21</f>
        <v>7120829</v>
      </c>
      <c r="H19" s="320">
        <f t="shared" si="1"/>
        <v>110.89992913821163</v>
      </c>
      <c r="I19" s="334">
        <f t="shared" si="0"/>
        <v>31.017736812996276</v>
      </c>
      <c r="J19" s="28" t="e">
        <f>#REF!/#REF!*100</f>
        <v>#REF!</v>
      </c>
    </row>
    <row r="20" spans="1:12" ht="12.75" customHeight="1">
      <c r="A20" s="31">
        <v>717131</v>
      </c>
      <c r="B20" s="154" t="s">
        <v>30</v>
      </c>
      <c r="C20" s="164">
        <v>490000</v>
      </c>
      <c r="D20" s="164">
        <v>417519</v>
      </c>
      <c r="E20" s="164">
        <v>590000</v>
      </c>
      <c r="F20" s="164">
        <v>464352</v>
      </c>
      <c r="G20" s="349">
        <v>636000</v>
      </c>
      <c r="H20" s="309">
        <f t="shared" si="1"/>
        <v>107.79661016949153</v>
      </c>
      <c r="I20" s="335">
        <f t="shared" si="0"/>
        <v>2.7703629188491443</v>
      </c>
      <c r="J20" s="30" t="e">
        <f>#REF!/#REF!*100</f>
        <v>#REF!</v>
      </c>
      <c r="L20" s="32"/>
    </row>
    <row r="21" spans="1:12" ht="12.75" customHeight="1">
      <c r="A21" s="31">
        <v>717141</v>
      </c>
      <c r="B21" s="52" t="s">
        <v>31</v>
      </c>
      <c r="C21" s="164">
        <v>4936000</v>
      </c>
      <c r="D21" s="164">
        <v>3979117</v>
      </c>
      <c r="E21" s="164">
        <v>5830950</v>
      </c>
      <c r="F21" s="164">
        <v>4431354</v>
      </c>
      <c r="G21" s="349">
        <v>6484829</v>
      </c>
      <c r="H21" s="309">
        <f t="shared" si="1"/>
        <v>111.21393597955735</v>
      </c>
      <c r="I21" s="335">
        <f t="shared" si="0"/>
        <v>28.247373894147131</v>
      </c>
      <c r="J21" s="30" t="e">
        <f>#REF!/#REF!*100</f>
        <v>#REF!</v>
      </c>
    </row>
    <row r="22" spans="1:12" ht="12.75" customHeight="1">
      <c r="A22" s="27">
        <v>719000</v>
      </c>
      <c r="B22" s="49" t="s">
        <v>32</v>
      </c>
      <c r="C22" s="153">
        <f>SUM(C23:C24)</f>
        <v>90240</v>
      </c>
      <c r="D22" s="153">
        <f>SUM(D23:D24)</f>
        <v>90148</v>
      </c>
      <c r="E22" s="153">
        <f>SUM(E23:E24)</f>
        <v>127650</v>
      </c>
      <c r="F22" s="153">
        <f>F23+F24</f>
        <v>92928</v>
      </c>
      <c r="G22" s="153">
        <f>G23+G24</f>
        <v>127650</v>
      </c>
      <c r="H22" s="320">
        <f t="shared" si="1"/>
        <v>100</v>
      </c>
      <c r="I22" s="334">
        <f t="shared" si="0"/>
        <v>0.55603274621241072</v>
      </c>
      <c r="J22" s="28" t="e">
        <f>#REF!/#REF!*100</f>
        <v>#REF!</v>
      </c>
    </row>
    <row r="23" spans="1:12" ht="12.75" customHeight="1">
      <c r="A23" s="29" t="s">
        <v>33</v>
      </c>
      <c r="B23" s="52" t="s">
        <v>34</v>
      </c>
      <c r="C23" s="151">
        <v>240</v>
      </c>
      <c r="D23" s="151">
        <v>51</v>
      </c>
      <c r="E23" s="151">
        <v>150</v>
      </c>
      <c r="F23" s="151">
        <v>138</v>
      </c>
      <c r="G23" s="350">
        <v>150</v>
      </c>
      <c r="H23" s="309">
        <f t="shared" si="1"/>
        <v>100</v>
      </c>
      <c r="I23" s="335">
        <f t="shared" si="0"/>
        <v>6.5338748086064726E-4</v>
      </c>
      <c r="J23" s="30" t="e">
        <f>#REF!/#REF!*100</f>
        <v>#REF!</v>
      </c>
    </row>
    <row r="24" spans="1:12">
      <c r="A24" s="29" t="s">
        <v>35</v>
      </c>
      <c r="B24" s="155" t="s">
        <v>36</v>
      </c>
      <c r="C24" s="151">
        <v>90000</v>
      </c>
      <c r="D24" s="151">
        <v>90097</v>
      </c>
      <c r="E24" s="151">
        <v>127500</v>
      </c>
      <c r="F24" s="151">
        <v>92790</v>
      </c>
      <c r="G24" s="350">
        <v>127500</v>
      </c>
      <c r="H24" s="309">
        <f t="shared" si="1"/>
        <v>100</v>
      </c>
      <c r="I24" s="335">
        <f t="shared" si="0"/>
        <v>0.55537935873155009</v>
      </c>
      <c r="J24" s="30" t="e">
        <f>#REF!/#REF!*100</f>
        <v>#REF!</v>
      </c>
    </row>
    <row r="25" spans="1:12" ht="12.75" customHeight="1">
      <c r="A25" s="90">
        <v>720000</v>
      </c>
      <c r="B25" s="95" t="s">
        <v>37</v>
      </c>
      <c r="C25" s="150">
        <f>C26+C40</f>
        <v>5939500</v>
      </c>
      <c r="D25" s="150">
        <f>D26+D40</f>
        <v>3026066</v>
      </c>
      <c r="E25" s="150">
        <f>E26+E40</f>
        <v>8729400</v>
      </c>
      <c r="F25" s="150">
        <f>F26+F40+F75</f>
        <v>3364166</v>
      </c>
      <c r="G25" s="150">
        <f>G26+G40+G75</f>
        <v>7599539</v>
      </c>
      <c r="H25" s="315">
        <f t="shared" si="1"/>
        <v>87.056830939125248</v>
      </c>
      <c r="I25" s="336">
        <f t="shared" si="0"/>
        <v>33.102957619414944</v>
      </c>
      <c r="J25" s="34" t="e">
        <f>#REF!/#REF!*100</f>
        <v>#REF!</v>
      </c>
      <c r="L25" s="37"/>
    </row>
    <row r="26" spans="1:12" ht="24.75" customHeight="1">
      <c r="A26" s="219">
        <v>721000</v>
      </c>
      <c r="B26" s="156" t="s">
        <v>38</v>
      </c>
      <c r="C26" s="153">
        <f>C27+C29+C34+C36</f>
        <v>1053000</v>
      </c>
      <c r="D26" s="153">
        <f>D27+D29+D34+D36</f>
        <v>426472</v>
      </c>
      <c r="E26" s="153">
        <f>E27+E29+E34+E36</f>
        <v>1047800</v>
      </c>
      <c r="F26" s="153">
        <f>F27+F29+F34+F36</f>
        <v>507033</v>
      </c>
      <c r="G26" s="153">
        <f>G27+G29+G34+G36</f>
        <v>1533000</v>
      </c>
      <c r="H26" s="320">
        <f t="shared" si="1"/>
        <v>146.30654705096393</v>
      </c>
      <c r="I26" s="334">
        <f t="shared" si="0"/>
        <v>6.6776200543958151</v>
      </c>
      <c r="J26" s="30"/>
    </row>
    <row r="27" spans="1:12" ht="12.75" customHeight="1">
      <c r="A27" s="27">
        <v>721110</v>
      </c>
      <c r="B27" s="49" t="s">
        <v>338</v>
      </c>
      <c r="C27" s="153">
        <f>C28</f>
        <v>30000</v>
      </c>
      <c r="D27" s="153">
        <f>D28</f>
        <v>24959</v>
      </c>
      <c r="E27" s="153">
        <f>SUM(E28:E28)</f>
        <v>85000</v>
      </c>
      <c r="F27" s="153">
        <f>F28</f>
        <v>152078</v>
      </c>
      <c r="G27" s="153">
        <f>G28</f>
        <v>250000</v>
      </c>
      <c r="H27" s="320">
        <f t="shared" si="1"/>
        <v>294.11764705882354</v>
      </c>
      <c r="I27" s="334">
        <f t="shared" si="0"/>
        <v>1.0889791347677453</v>
      </c>
      <c r="J27" s="28" t="e">
        <f>#REF!/#REF!*100</f>
        <v>#REF!</v>
      </c>
    </row>
    <row r="28" spans="1:12" ht="12.75" customHeight="1">
      <c r="A28" s="29">
        <v>721112</v>
      </c>
      <c r="B28" s="157" t="s">
        <v>39</v>
      </c>
      <c r="C28" s="164">
        <v>30000</v>
      </c>
      <c r="D28" s="164">
        <v>24959</v>
      </c>
      <c r="E28" s="164">
        <v>85000</v>
      </c>
      <c r="F28" s="164">
        <v>152078</v>
      </c>
      <c r="G28" s="164">
        <v>250000</v>
      </c>
      <c r="H28" s="309">
        <f t="shared" si="1"/>
        <v>294.11764705882354</v>
      </c>
      <c r="I28" s="335">
        <f t="shared" si="0"/>
        <v>1.0889791347677453</v>
      </c>
      <c r="J28" s="30" t="e">
        <f>#REF!/#REF!*100</f>
        <v>#REF!</v>
      </c>
    </row>
    <row r="29" spans="1:12" ht="12.75" customHeight="1">
      <c r="A29" s="27">
        <v>721120</v>
      </c>
      <c r="B29" s="295" t="s">
        <v>309</v>
      </c>
      <c r="C29" s="293">
        <f>SUM(C30:C33)</f>
        <v>748000</v>
      </c>
      <c r="D29" s="293">
        <f>SUM(D30:D33)</f>
        <v>359979</v>
      </c>
      <c r="E29" s="293">
        <f>SUM(E30:E33)</f>
        <v>910000</v>
      </c>
      <c r="F29" s="293">
        <f>F30+F31+F32+F33</f>
        <v>314189</v>
      </c>
      <c r="G29" s="293">
        <f>G30+G31+G32+G33</f>
        <v>1240000</v>
      </c>
      <c r="H29" s="320">
        <f t="shared" si="1"/>
        <v>136.26373626373626</v>
      </c>
      <c r="I29" s="334">
        <f t="shared" si="0"/>
        <v>5.4013365084480167</v>
      </c>
      <c r="J29" s="30"/>
    </row>
    <row r="30" spans="1:12" ht="12.75" customHeight="1">
      <c r="A30" s="29">
        <v>721121</v>
      </c>
      <c r="B30" s="157" t="s">
        <v>310</v>
      </c>
      <c r="C30" s="164">
        <v>300000</v>
      </c>
      <c r="D30" s="164">
        <v>129373</v>
      </c>
      <c r="E30" s="164">
        <v>300000</v>
      </c>
      <c r="F30" s="164">
        <v>97064</v>
      </c>
      <c r="G30" s="164">
        <v>150000</v>
      </c>
      <c r="H30" s="309">
        <f t="shared" si="1"/>
        <v>50</v>
      </c>
      <c r="I30" s="335">
        <f t="shared" si="0"/>
        <v>0.65338748086064724</v>
      </c>
      <c r="J30" s="30"/>
      <c r="K30" s="84"/>
    </row>
    <row r="31" spans="1:12" ht="12.75" customHeight="1">
      <c r="A31" s="29">
        <v>721122</v>
      </c>
      <c r="B31" s="157" t="s">
        <v>311</v>
      </c>
      <c r="C31" s="164">
        <v>230000</v>
      </c>
      <c r="D31" s="164">
        <v>209145</v>
      </c>
      <c r="E31" s="164">
        <v>300000</v>
      </c>
      <c r="F31" s="164">
        <v>194915</v>
      </c>
      <c r="G31" s="164">
        <v>400000</v>
      </c>
      <c r="H31" s="309">
        <f t="shared" si="1"/>
        <v>133.33333333333331</v>
      </c>
      <c r="I31" s="335">
        <f t="shared" si="0"/>
        <v>1.7423666156283923</v>
      </c>
      <c r="J31" s="30"/>
      <c r="K31" s="84"/>
    </row>
    <row r="32" spans="1:12" ht="12.75" customHeight="1">
      <c r="A32" s="29">
        <v>721122</v>
      </c>
      <c r="B32" s="157" t="s">
        <v>365</v>
      </c>
      <c r="C32" s="164">
        <v>200000</v>
      </c>
      <c r="D32" s="164">
        <v>0</v>
      </c>
      <c r="E32" s="164">
        <v>280000</v>
      </c>
      <c r="F32" s="164">
        <v>0</v>
      </c>
      <c r="G32" s="164">
        <v>660000</v>
      </c>
      <c r="H32" s="309">
        <f t="shared" si="1"/>
        <v>235.71428571428572</v>
      </c>
      <c r="I32" s="335">
        <f t="shared" si="0"/>
        <v>2.8749049157868476</v>
      </c>
      <c r="J32" s="30"/>
    </row>
    <row r="33" spans="1:15" ht="12.75" customHeight="1">
      <c r="A33" s="29">
        <v>721129</v>
      </c>
      <c r="B33" s="52" t="s">
        <v>312</v>
      </c>
      <c r="C33" s="164">
        <v>18000</v>
      </c>
      <c r="D33" s="164">
        <v>21461</v>
      </c>
      <c r="E33" s="164">
        <v>30000</v>
      </c>
      <c r="F33" s="164">
        <v>22210</v>
      </c>
      <c r="G33" s="164">
        <v>30000</v>
      </c>
      <c r="H33" s="309">
        <f t="shared" si="1"/>
        <v>100</v>
      </c>
      <c r="I33" s="335">
        <f t="shared" si="0"/>
        <v>0.13067749617212945</v>
      </c>
      <c r="J33" s="30"/>
    </row>
    <row r="34" spans="1:15" ht="12.75" customHeight="1">
      <c r="A34" s="27" t="s">
        <v>40</v>
      </c>
      <c r="B34" s="49" t="s">
        <v>41</v>
      </c>
      <c r="C34" s="153">
        <f>C35</f>
        <v>80000</v>
      </c>
      <c r="D34" s="153">
        <f>D35</f>
        <v>24260</v>
      </c>
      <c r="E34" s="153">
        <f>E35</f>
        <v>30000</v>
      </c>
      <c r="F34" s="153">
        <f>F35</f>
        <v>31898</v>
      </c>
      <c r="G34" s="153">
        <f>G35</f>
        <v>30000</v>
      </c>
      <c r="H34" s="320">
        <f t="shared" si="1"/>
        <v>100</v>
      </c>
      <c r="I34" s="334">
        <f t="shared" si="0"/>
        <v>0.13067749617212945</v>
      </c>
      <c r="J34" s="28" t="e">
        <f>#REF!/#REF!*100</f>
        <v>#REF!</v>
      </c>
    </row>
    <row r="35" spans="1:15" ht="13.5" customHeight="1">
      <c r="A35" s="29" t="s">
        <v>42</v>
      </c>
      <c r="B35" s="52" t="s">
        <v>249</v>
      </c>
      <c r="C35" s="164">
        <v>80000</v>
      </c>
      <c r="D35" s="164">
        <v>24260</v>
      </c>
      <c r="E35" s="164">
        <v>30000</v>
      </c>
      <c r="F35" s="164">
        <v>31898</v>
      </c>
      <c r="G35" s="164">
        <v>30000</v>
      </c>
      <c r="H35" s="309">
        <f t="shared" si="1"/>
        <v>100</v>
      </c>
      <c r="I35" s="335">
        <f t="shared" si="0"/>
        <v>0.13067749617212945</v>
      </c>
      <c r="J35" s="30" t="e">
        <f>#REF!/#REF!*100</f>
        <v>#REF!</v>
      </c>
    </row>
    <row r="36" spans="1:15" ht="12.75" customHeight="1">
      <c r="A36" s="27" t="s">
        <v>213</v>
      </c>
      <c r="B36" s="49" t="s">
        <v>43</v>
      </c>
      <c r="C36" s="153">
        <f>SUM(C37:C39)</f>
        <v>195000</v>
      </c>
      <c r="D36" s="153">
        <f>SUM(D37:D39)</f>
        <v>17274</v>
      </c>
      <c r="E36" s="153">
        <f>SUM(E37:E39)</f>
        <v>22800</v>
      </c>
      <c r="F36" s="153">
        <f>F37+F38+F39</f>
        <v>8868</v>
      </c>
      <c r="G36" s="153">
        <f>G37+G38+G39</f>
        <v>13000</v>
      </c>
      <c r="H36" s="320">
        <f t="shared" si="1"/>
        <v>57.017543859649123</v>
      </c>
      <c r="I36" s="334">
        <f t="shared" si="0"/>
        <v>5.662691500792276E-2</v>
      </c>
      <c r="J36" s="28" t="e">
        <f>#REF!/#REF!*100</f>
        <v>#REF!</v>
      </c>
    </row>
    <row r="37" spans="1:15" ht="15" customHeight="1">
      <c r="A37" s="31">
        <v>721231</v>
      </c>
      <c r="B37" s="52" t="s">
        <v>290</v>
      </c>
      <c r="C37" s="164">
        <v>11000</v>
      </c>
      <c r="D37" s="164">
        <v>4647</v>
      </c>
      <c r="E37" s="164">
        <v>6000</v>
      </c>
      <c r="F37" s="164">
        <v>4974</v>
      </c>
      <c r="G37" s="164">
        <v>6000</v>
      </c>
      <c r="H37" s="309">
        <f t="shared" si="1"/>
        <v>100</v>
      </c>
      <c r="I37" s="335">
        <f t="shared" si="0"/>
        <v>2.6135499234425888E-2</v>
      </c>
      <c r="J37" s="30" t="e">
        <f>#REF!/#REF!*100</f>
        <v>#REF!</v>
      </c>
    </row>
    <row r="38" spans="1:15" ht="12.75" customHeight="1">
      <c r="A38" s="31">
        <v>721232</v>
      </c>
      <c r="B38" s="52" t="s">
        <v>289</v>
      </c>
      <c r="C38" s="164">
        <v>180000</v>
      </c>
      <c r="D38" s="164">
        <v>10455</v>
      </c>
      <c r="E38" s="164">
        <v>14000</v>
      </c>
      <c r="F38" s="164">
        <v>1306</v>
      </c>
      <c r="G38" s="164">
        <v>3000</v>
      </c>
      <c r="H38" s="309">
        <f t="shared" si="1"/>
        <v>21.428571428571427</v>
      </c>
      <c r="I38" s="335">
        <f t="shared" ref="I38:I70" si="2">G38/$G$85*100</f>
        <v>1.3067749617212944E-2</v>
      </c>
      <c r="J38" s="30" t="e">
        <f>#REF!/#REF!*100</f>
        <v>#REF!</v>
      </c>
    </row>
    <row r="39" spans="1:15" ht="12.75" customHeight="1">
      <c r="A39" s="31" t="s">
        <v>212</v>
      </c>
      <c r="B39" s="52" t="s">
        <v>44</v>
      </c>
      <c r="C39" s="164">
        <v>4000</v>
      </c>
      <c r="D39" s="164">
        <v>2172</v>
      </c>
      <c r="E39" s="164">
        <v>2800</v>
      </c>
      <c r="F39" s="164">
        <v>2588</v>
      </c>
      <c r="G39" s="164">
        <v>4000</v>
      </c>
      <c r="H39" s="309">
        <f t="shared" si="1"/>
        <v>142.85714285714286</v>
      </c>
      <c r="I39" s="335">
        <f t="shared" si="2"/>
        <v>1.7423666156283928E-2</v>
      </c>
      <c r="J39" s="30">
        <v>0</v>
      </c>
      <c r="L39" s="84"/>
      <c r="M39" s="128"/>
    </row>
    <row r="40" spans="1:15" ht="24.75" customHeight="1">
      <c r="A40" s="36">
        <v>722000</v>
      </c>
      <c r="B40" s="109" t="s">
        <v>45</v>
      </c>
      <c r="C40" s="293">
        <f>SUM(C41+C43+C46+C59+C62+C64+C67+C70+C73+C75)</f>
        <v>4886500</v>
      </c>
      <c r="D40" s="293">
        <f>SUM(D41+D43+D46+D59+D62+D64+D67+D70+D73+D75)</f>
        <v>2599594</v>
      </c>
      <c r="E40" s="293">
        <f>SUM(E41+E43+E46+E59+E62+E64+E67+E70+E73+E75)</f>
        <v>7681600</v>
      </c>
      <c r="F40" s="293">
        <f>F41+F43+F46+F59+F62+F64+F67+F70+F73</f>
        <v>2856910</v>
      </c>
      <c r="G40" s="293">
        <f>G41+G43+G46+G59+G62+G64+G67+G70+G73</f>
        <v>6063939</v>
      </c>
      <c r="H40" s="320">
        <f t="shared" si="1"/>
        <v>78.941093001458029</v>
      </c>
      <c r="I40" s="334">
        <f t="shared" si="2"/>
        <v>26.414012182017547</v>
      </c>
      <c r="J40" s="30"/>
    </row>
    <row r="41" spans="1:15" ht="12.75" customHeight="1">
      <c r="A41" s="27">
        <v>722130</v>
      </c>
      <c r="B41" s="49" t="s">
        <v>283</v>
      </c>
      <c r="C41" s="293">
        <f>C42</f>
        <v>213000</v>
      </c>
      <c r="D41" s="293">
        <f>D42</f>
        <v>185936</v>
      </c>
      <c r="E41" s="293">
        <f>E42</f>
        <v>260000</v>
      </c>
      <c r="F41" s="293">
        <f>F42</f>
        <v>175421</v>
      </c>
      <c r="G41" s="293">
        <f>G42</f>
        <v>260000</v>
      </c>
      <c r="H41" s="320">
        <f t="shared" si="1"/>
        <v>100</v>
      </c>
      <c r="I41" s="334">
        <f t="shared" si="2"/>
        <v>1.1325383001584552</v>
      </c>
      <c r="J41" s="30"/>
    </row>
    <row r="42" spans="1:15" ht="12.75" customHeight="1">
      <c r="A42" s="29">
        <v>722131</v>
      </c>
      <c r="B42" s="52" t="s">
        <v>284</v>
      </c>
      <c r="C42" s="164">
        <v>213000</v>
      </c>
      <c r="D42" s="164">
        <v>185936</v>
      </c>
      <c r="E42" s="164">
        <v>260000</v>
      </c>
      <c r="F42" s="164">
        <v>175421</v>
      </c>
      <c r="G42" s="164">
        <v>260000</v>
      </c>
      <c r="H42" s="309">
        <f t="shared" si="1"/>
        <v>100</v>
      </c>
      <c r="I42" s="335">
        <f t="shared" si="2"/>
        <v>1.1325383001584552</v>
      </c>
      <c r="J42" s="30"/>
    </row>
    <row r="43" spans="1:15" ht="12.75" customHeight="1">
      <c r="A43" s="27">
        <v>722320</v>
      </c>
      <c r="B43" s="49" t="s">
        <v>46</v>
      </c>
      <c r="C43" s="50">
        <f>SUM(C44:C45)</f>
        <v>555000</v>
      </c>
      <c r="D43" s="50">
        <f>SUM(D44:D45)</f>
        <v>478033</v>
      </c>
      <c r="E43" s="50">
        <f>SUM(E44:E45)</f>
        <v>640000</v>
      </c>
      <c r="F43" s="50">
        <f>F44+F45</f>
        <v>565304</v>
      </c>
      <c r="G43" s="50">
        <f>G44+G45</f>
        <v>400000</v>
      </c>
      <c r="H43" s="320">
        <f t="shared" si="1"/>
        <v>62.5</v>
      </c>
      <c r="I43" s="334">
        <f t="shared" si="2"/>
        <v>1.7423666156283923</v>
      </c>
      <c r="J43" s="28" t="e">
        <f>#REF!/#REF!*100</f>
        <v>#REF!</v>
      </c>
    </row>
    <row r="44" spans="1:15" ht="12.75" customHeight="1">
      <c r="A44" s="31">
        <v>722321</v>
      </c>
      <c r="B44" s="52" t="s">
        <v>47</v>
      </c>
      <c r="C44" s="164">
        <v>300000</v>
      </c>
      <c r="D44" s="164">
        <v>227335</v>
      </c>
      <c r="E44" s="164">
        <v>305000</v>
      </c>
      <c r="F44" s="164">
        <v>329967</v>
      </c>
      <c r="G44" s="164">
        <v>400000</v>
      </c>
      <c r="H44" s="309">
        <f t="shared" si="1"/>
        <v>131.14754098360655</v>
      </c>
      <c r="I44" s="335">
        <f t="shared" si="2"/>
        <v>1.7423666156283923</v>
      </c>
      <c r="J44" s="30" t="e">
        <f>#REF!/#REF!*100</f>
        <v>#REF!</v>
      </c>
      <c r="L44" s="128"/>
    </row>
    <row r="45" spans="1:15" ht="12.75" customHeight="1">
      <c r="A45" s="31">
        <v>722322</v>
      </c>
      <c r="B45" s="52" t="s">
        <v>48</v>
      </c>
      <c r="C45" s="164">
        <v>255000</v>
      </c>
      <c r="D45" s="164">
        <v>250698</v>
      </c>
      <c r="E45" s="164">
        <v>335000</v>
      </c>
      <c r="F45" s="164">
        <v>235337</v>
      </c>
      <c r="G45" s="164">
        <v>0</v>
      </c>
      <c r="H45" s="309">
        <f t="shared" si="1"/>
        <v>0</v>
      </c>
      <c r="I45" s="335">
        <f t="shared" si="2"/>
        <v>0</v>
      </c>
      <c r="J45" s="30" t="e">
        <f>#REF!/#REF!*100</f>
        <v>#REF!</v>
      </c>
    </row>
    <row r="46" spans="1:15" ht="12.75" customHeight="1">
      <c r="A46" s="27" t="s">
        <v>49</v>
      </c>
      <c r="B46" s="49" t="s">
        <v>50</v>
      </c>
      <c r="C46" s="50">
        <f>SUM(C47:C58)</f>
        <v>591000</v>
      </c>
      <c r="D46" s="50">
        <f>SUM(D47:D58)</f>
        <v>710842</v>
      </c>
      <c r="E46" s="50">
        <f>SUM(E47:E58)</f>
        <v>1190000</v>
      </c>
      <c r="F46" s="50">
        <f>SUM(F47:F58)</f>
        <v>886521</v>
      </c>
      <c r="G46" s="50">
        <f>SUM(G47:G58)</f>
        <v>1336939</v>
      </c>
      <c r="H46" s="320">
        <f t="shared" si="1"/>
        <v>112.34781512605041</v>
      </c>
      <c r="I46" s="334">
        <f t="shared" si="2"/>
        <v>5.8235947018290188</v>
      </c>
      <c r="J46" s="28" t="e">
        <f>#REF!/#REF!*100</f>
        <v>#REF!</v>
      </c>
    </row>
    <row r="47" spans="1:15" ht="12.75" customHeight="1">
      <c r="A47" s="31" t="s">
        <v>372</v>
      </c>
      <c r="B47" s="52" t="s">
        <v>285</v>
      </c>
      <c r="C47" s="164">
        <v>40000</v>
      </c>
      <c r="D47" s="164">
        <v>55472</v>
      </c>
      <c r="E47" s="164">
        <v>74000</v>
      </c>
      <c r="F47" s="164">
        <v>82956</v>
      </c>
      <c r="G47" s="164">
        <v>74000</v>
      </c>
      <c r="H47" s="309">
        <f t="shared" si="1"/>
        <v>100</v>
      </c>
      <c r="I47" s="335">
        <f t="shared" si="2"/>
        <v>0.32233782389125265</v>
      </c>
      <c r="J47" s="30" t="e">
        <f>#REF!/#REF!*100</f>
        <v>#REF!</v>
      </c>
    </row>
    <row r="48" spans="1:15" ht="12.75" customHeight="1">
      <c r="A48" s="31">
        <v>722433</v>
      </c>
      <c r="B48" s="52" t="s">
        <v>258</v>
      </c>
      <c r="C48" s="164">
        <v>340000</v>
      </c>
      <c r="D48" s="164">
        <v>427740</v>
      </c>
      <c r="E48" s="164">
        <v>570000</v>
      </c>
      <c r="F48" s="164">
        <v>261188</v>
      </c>
      <c r="G48" s="164">
        <v>610000</v>
      </c>
      <c r="H48" s="309">
        <f t="shared" si="1"/>
        <v>107.01754385964912</v>
      </c>
      <c r="I48" s="335">
        <f t="shared" si="2"/>
        <v>2.6571090888332987</v>
      </c>
      <c r="J48" s="30" t="e">
        <f>#REF!/#REF!*100</f>
        <v>#REF!</v>
      </c>
      <c r="M48" s="37"/>
      <c r="O48" s="62"/>
    </row>
    <row r="49" spans="1:15" ht="12.75" customHeight="1">
      <c r="A49" s="31">
        <v>722434</v>
      </c>
      <c r="B49" s="52" t="s">
        <v>332</v>
      </c>
      <c r="C49" s="164">
        <v>0</v>
      </c>
      <c r="D49" s="164">
        <v>0</v>
      </c>
      <c r="E49" s="164">
        <v>200000</v>
      </c>
      <c r="F49" s="164">
        <v>283495</v>
      </c>
      <c r="G49" s="164">
        <v>300000</v>
      </c>
      <c r="H49" s="309">
        <f t="shared" si="1"/>
        <v>150</v>
      </c>
      <c r="I49" s="335">
        <f t="shared" si="2"/>
        <v>1.3067749617212945</v>
      </c>
      <c r="J49" s="30"/>
      <c r="M49" s="37"/>
    </row>
    <row r="50" spans="1:15" ht="12.75" customHeight="1">
      <c r="A50" s="31">
        <v>722436</v>
      </c>
      <c r="B50" s="52" t="s">
        <v>51</v>
      </c>
      <c r="C50" s="164">
        <v>20000</v>
      </c>
      <c r="D50" s="164">
        <v>11573</v>
      </c>
      <c r="E50" s="164">
        <v>15000</v>
      </c>
      <c r="F50" s="164">
        <v>30681</v>
      </c>
      <c r="G50" s="164">
        <v>30000</v>
      </c>
      <c r="H50" s="309">
        <f t="shared" si="1"/>
        <v>200</v>
      </c>
      <c r="I50" s="335">
        <f t="shared" si="2"/>
        <v>0.13067749617212945</v>
      </c>
      <c r="J50" s="30" t="e">
        <f>#REF!/#REF!*100</f>
        <v>#REF!</v>
      </c>
      <c r="M50" s="37"/>
    </row>
    <row r="51" spans="1:15" ht="12.75" customHeight="1">
      <c r="A51" s="31">
        <v>722437</v>
      </c>
      <c r="B51" s="52" t="s">
        <v>286</v>
      </c>
      <c r="C51" s="164">
        <v>0</v>
      </c>
      <c r="D51" s="164">
        <v>0</v>
      </c>
      <c r="E51" s="164">
        <v>10000</v>
      </c>
      <c r="F51" s="164">
        <v>0</v>
      </c>
      <c r="G51" s="164">
        <v>0</v>
      </c>
      <c r="H51" s="309">
        <f t="shared" si="1"/>
        <v>0</v>
      </c>
      <c r="I51" s="335">
        <f t="shared" si="2"/>
        <v>0</v>
      </c>
      <c r="J51" s="229"/>
      <c r="K51" s="128"/>
      <c r="L51" s="84"/>
      <c r="M51" s="37"/>
    </row>
    <row r="52" spans="1:15" ht="12.75" customHeight="1">
      <c r="A52" s="31">
        <v>722422</v>
      </c>
      <c r="B52" s="52" t="s">
        <v>257</v>
      </c>
      <c r="C52" s="164">
        <v>20000</v>
      </c>
      <c r="D52" s="164">
        <v>17950</v>
      </c>
      <c r="E52" s="164">
        <v>24000</v>
      </c>
      <c r="F52" s="164">
        <v>19694</v>
      </c>
      <c r="G52" s="164">
        <v>24000</v>
      </c>
      <c r="H52" s="309">
        <f>G52/E52*100</f>
        <v>100</v>
      </c>
      <c r="I52" s="335">
        <f t="shared" si="2"/>
        <v>0.10454199693770355</v>
      </c>
      <c r="J52" s="229"/>
      <c r="K52" s="128"/>
      <c r="L52" s="84"/>
      <c r="M52" s="37"/>
    </row>
    <row r="53" spans="1:15" ht="12.75" customHeight="1">
      <c r="A53" s="31">
        <v>722463</v>
      </c>
      <c r="B53" s="52" t="s">
        <v>337</v>
      </c>
      <c r="C53" s="164">
        <v>80000</v>
      </c>
      <c r="D53" s="164">
        <v>67702</v>
      </c>
      <c r="E53" s="164">
        <v>88000</v>
      </c>
      <c r="F53" s="164">
        <v>63972</v>
      </c>
      <c r="G53" s="164">
        <v>90000</v>
      </c>
      <c r="H53" s="309">
        <f t="shared" si="1"/>
        <v>102.27272727272727</v>
      </c>
      <c r="I53" s="335">
        <f t="shared" si="2"/>
        <v>0.39203248851638833</v>
      </c>
      <c r="J53" s="30"/>
      <c r="M53" s="37"/>
    </row>
    <row r="54" spans="1:15" ht="12.75" customHeight="1">
      <c r="A54" s="31">
        <v>722465</v>
      </c>
      <c r="B54" s="52" t="s">
        <v>52</v>
      </c>
      <c r="C54" s="164">
        <v>2000</v>
      </c>
      <c r="D54" s="164">
        <v>3095</v>
      </c>
      <c r="E54" s="164">
        <v>4000</v>
      </c>
      <c r="F54" s="164">
        <v>1006</v>
      </c>
      <c r="G54" s="373">
        <v>3939</v>
      </c>
      <c r="H54" s="309">
        <f t="shared" si="1"/>
        <v>98.474999999999994</v>
      </c>
      <c r="I54" s="335">
        <f t="shared" si="2"/>
        <v>1.7157955247400596E-2</v>
      </c>
      <c r="J54" s="30" t="e">
        <f>#REF!/#REF!*100</f>
        <v>#REF!</v>
      </c>
    </row>
    <row r="55" spans="1:15" ht="12.75" customHeight="1">
      <c r="A55" s="187" t="s">
        <v>291</v>
      </c>
      <c r="B55" s="52" t="s">
        <v>378</v>
      </c>
      <c r="C55" s="164">
        <v>80000</v>
      </c>
      <c r="D55" s="164">
        <v>113032</v>
      </c>
      <c r="E55" s="164">
        <v>180000</v>
      </c>
      <c r="F55" s="164">
        <v>137206</v>
      </c>
      <c r="G55" s="164">
        <v>180000</v>
      </c>
      <c r="H55" s="309">
        <f t="shared" si="1"/>
        <v>100</v>
      </c>
      <c r="I55" s="335">
        <f t="shared" si="2"/>
        <v>0.78406497703277667</v>
      </c>
      <c r="J55" s="30" t="e">
        <f>#REF!/#REF!*100</f>
        <v>#REF!</v>
      </c>
      <c r="L55" s="126"/>
    </row>
    <row r="56" spans="1:15" ht="12.75" customHeight="1">
      <c r="A56" s="31">
        <v>722473</v>
      </c>
      <c r="B56" s="52" t="s">
        <v>316</v>
      </c>
      <c r="C56" s="164">
        <v>5000</v>
      </c>
      <c r="D56" s="164">
        <v>0</v>
      </c>
      <c r="E56" s="164">
        <v>5000</v>
      </c>
      <c r="F56" s="164">
        <v>0</v>
      </c>
      <c r="G56" s="164">
        <v>5000</v>
      </c>
      <c r="H56" s="309">
        <f t="shared" si="1"/>
        <v>100</v>
      </c>
      <c r="I56" s="335">
        <f t="shared" si="2"/>
        <v>2.1779582695354908E-2</v>
      </c>
      <c r="J56" s="30" t="e">
        <f>#REF!/#REF!*100</f>
        <v>#REF!</v>
      </c>
      <c r="L56" s="126"/>
    </row>
    <row r="57" spans="1:15" ht="12.75" customHeight="1">
      <c r="A57" s="29">
        <v>722475</v>
      </c>
      <c r="B57" s="52" t="s">
        <v>53</v>
      </c>
      <c r="C57" s="164">
        <v>2000</v>
      </c>
      <c r="D57" s="164">
        <v>79</v>
      </c>
      <c r="E57" s="164">
        <v>2000</v>
      </c>
      <c r="F57" s="164">
        <v>0</v>
      </c>
      <c r="G57" s="164">
        <v>2000</v>
      </c>
      <c r="H57" s="309">
        <f t="shared" si="1"/>
        <v>100</v>
      </c>
      <c r="I57" s="335">
        <f t="shared" si="2"/>
        <v>8.7118330781419638E-3</v>
      </c>
      <c r="J57" s="30" t="e">
        <f>#REF!/#REF!*100</f>
        <v>#REF!</v>
      </c>
      <c r="L57" s="126"/>
    </row>
    <row r="58" spans="1:15" ht="12.75" customHeight="1">
      <c r="A58" s="29">
        <v>722477</v>
      </c>
      <c r="B58" s="52" t="s">
        <v>228</v>
      </c>
      <c r="C58" s="164">
        <v>2000</v>
      </c>
      <c r="D58" s="164">
        <v>14199</v>
      </c>
      <c r="E58" s="164">
        <v>18000</v>
      </c>
      <c r="F58" s="164">
        <v>6323</v>
      </c>
      <c r="G58" s="164">
        <v>18000</v>
      </c>
      <c r="H58" s="309">
        <f t="shared" si="1"/>
        <v>100</v>
      </c>
      <c r="I58" s="335">
        <f t="shared" si="2"/>
        <v>7.8406497703277664E-2</v>
      </c>
      <c r="J58" s="30" t="e">
        <f>#REF!/#REF!*100</f>
        <v>#REF!</v>
      </c>
    </row>
    <row r="59" spans="1:15" ht="12.75" customHeight="1">
      <c r="A59" s="27">
        <v>722510</v>
      </c>
      <c r="B59" s="49" t="s">
        <v>292</v>
      </c>
      <c r="C59" s="50">
        <f>SUM(C60:C61)</f>
        <v>77000</v>
      </c>
      <c r="D59" s="50">
        <f>SUM(D60:D61)</f>
        <v>49699</v>
      </c>
      <c r="E59" s="50">
        <f>SUM(E60:E61)</f>
        <v>67000</v>
      </c>
      <c r="F59" s="50">
        <f>F60+F61</f>
        <v>58525</v>
      </c>
      <c r="G59" s="50">
        <f>G60+G61</f>
        <v>67000</v>
      </c>
      <c r="H59" s="320">
        <f t="shared" si="1"/>
        <v>100</v>
      </c>
      <c r="I59" s="334">
        <f t="shared" si="2"/>
        <v>0.29184640811775575</v>
      </c>
      <c r="J59" s="28" t="e">
        <f>#REF!/#REF!*100</f>
        <v>#REF!</v>
      </c>
    </row>
    <row r="60" spans="1:15" ht="12.75" customHeight="1">
      <c r="A60" s="31">
        <v>722515</v>
      </c>
      <c r="B60" s="52" t="s">
        <v>246</v>
      </c>
      <c r="C60" s="164">
        <v>7000</v>
      </c>
      <c r="D60" s="164">
        <v>5394</v>
      </c>
      <c r="E60" s="164">
        <v>7000</v>
      </c>
      <c r="F60" s="164">
        <v>5482</v>
      </c>
      <c r="G60" s="164">
        <v>7000</v>
      </c>
      <c r="H60" s="309">
        <f t="shared" si="1"/>
        <v>100</v>
      </c>
      <c r="I60" s="335">
        <f t="shared" si="2"/>
        <v>3.0491415773496868E-2</v>
      </c>
      <c r="J60" s="30" t="e">
        <f>#REF!/#REF!*100</f>
        <v>#REF!</v>
      </c>
    </row>
    <row r="61" spans="1:15" ht="12.75" customHeight="1">
      <c r="A61" s="31">
        <v>722516</v>
      </c>
      <c r="B61" s="52" t="s">
        <v>361</v>
      </c>
      <c r="C61" s="164">
        <v>70000</v>
      </c>
      <c r="D61" s="164">
        <v>44305</v>
      </c>
      <c r="E61" s="164">
        <v>60000</v>
      </c>
      <c r="F61" s="164">
        <v>53043</v>
      </c>
      <c r="G61" s="164">
        <v>60000</v>
      </c>
      <c r="H61" s="309">
        <f t="shared" si="1"/>
        <v>100</v>
      </c>
      <c r="I61" s="335">
        <f t="shared" si="2"/>
        <v>0.26135499234425891</v>
      </c>
      <c r="J61" s="30" t="e">
        <f>#REF!/#REF!*100</f>
        <v>#REF!</v>
      </c>
    </row>
    <row r="62" spans="1:15" ht="12.75" customHeight="1">
      <c r="A62" s="27">
        <v>722520</v>
      </c>
      <c r="B62" s="88" t="s">
        <v>54</v>
      </c>
      <c r="C62" s="50">
        <f>C63</f>
        <v>3000000</v>
      </c>
      <c r="D62" s="50">
        <f>D63</f>
        <v>796811</v>
      </c>
      <c r="E62" s="50">
        <f>E63</f>
        <v>5000000</v>
      </c>
      <c r="F62" s="50">
        <f>F63</f>
        <v>687521</v>
      </c>
      <c r="G62" s="50">
        <f>G63</f>
        <v>3500000</v>
      </c>
      <c r="H62" s="320">
        <f t="shared" si="1"/>
        <v>70</v>
      </c>
      <c r="I62" s="334">
        <f t="shared" si="2"/>
        <v>15.245707886748436</v>
      </c>
      <c r="J62" s="28" t="e">
        <f>#REF!/#REF!*100</f>
        <v>#REF!</v>
      </c>
      <c r="L62" s="37"/>
      <c r="M62" s="37"/>
      <c r="O62" s="37"/>
    </row>
    <row r="63" spans="1:15" ht="12.75" customHeight="1">
      <c r="A63" s="29">
        <v>722522</v>
      </c>
      <c r="B63" s="54" t="s">
        <v>229</v>
      </c>
      <c r="C63" s="164">
        <v>3000000</v>
      </c>
      <c r="D63" s="164">
        <v>796811</v>
      </c>
      <c r="E63" s="164">
        <v>5000000</v>
      </c>
      <c r="F63" s="164">
        <v>687521</v>
      </c>
      <c r="G63" s="164">
        <v>3500000</v>
      </c>
      <c r="H63" s="309">
        <f t="shared" si="1"/>
        <v>70</v>
      </c>
      <c r="I63" s="335">
        <f t="shared" si="2"/>
        <v>15.245707886748436</v>
      </c>
      <c r="J63" s="30" t="e">
        <f>#REF!/#REF!*100</f>
        <v>#REF!</v>
      </c>
      <c r="L63" s="126"/>
    </row>
    <row r="64" spans="1:15" ht="12.75" customHeight="1">
      <c r="A64" s="27">
        <v>722530</v>
      </c>
      <c r="B64" s="88" t="s">
        <v>55</v>
      </c>
      <c r="C64" s="50">
        <f>SUM(C65:C66)</f>
        <v>180000</v>
      </c>
      <c r="D64" s="50">
        <f>SUM(D65:D66)</f>
        <v>154908</v>
      </c>
      <c r="E64" s="50">
        <f>SUM(E65:E66)</f>
        <v>207000</v>
      </c>
      <c r="F64" s="50">
        <f>F65+F66</f>
        <v>164752</v>
      </c>
      <c r="G64" s="50">
        <f>G65+G66</f>
        <v>207000</v>
      </c>
      <c r="H64" s="320">
        <f t="shared" si="1"/>
        <v>100</v>
      </c>
      <c r="I64" s="334">
        <f t="shared" si="2"/>
        <v>0.90167472358769307</v>
      </c>
      <c r="J64" s="28" t="e">
        <f>#REF!/#REF!*100</f>
        <v>#REF!</v>
      </c>
    </row>
    <row r="65" spans="1:16" ht="12.75" customHeight="1">
      <c r="A65" s="29">
        <v>722531</v>
      </c>
      <c r="B65" s="52" t="s">
        <v>247</v>
      </c>
      <c r="C65" s="164">
        <v>40000</v>
      </c>
      <c r="D65" s="164">
        <v>35745</v>
      </c>
      <c r="E65" s="164">
        <v>47000</v>
      </c>
      <c r="F65" s="164">
        <v>35327</v>
      </c>
      <c r="G65" s="164">
        <v>47000</v>
      </c>
      <c r="H65" s="309">
        <f t="shared" si="1"/>
        <v>100</v>
      </c>
      <c r="I65" s="335">
        <f t="shared" si="2"/>
        <v>0.20472807733633613</v>
      </c>
      <c r="J65" s="30" t="e">
        <f>#REF!/#REF!*100</f>
        <v>#REF!</v>
      </c>
    </row>
    <row r="66" spans="1:16" ht="15" customHeight="1">
      <c r="A66" s="29">
        <v>722532</v>
      </c>
      <c r="B66" s="67" t="s">
        <v>56</v>
      </c>
      <c r="C66" s="164">
        <v>140000</v>
      </c>
      <c r="D66" s="164">
        <v>119163</v>
      </c>
      <c r="E66" s="164">
        <v>160000</v>
      </c>
      <c r="F66" s="164">
        <v>129425</v>
      </c>
      <c r="G66" s="164">
        <v>160000</v>
      </c>
      <c r="H66" s="309">
        <f t="shared" si="1"/>
        <v>100</v>
      </c>
      <c r="I66" s="335">
        <f t="shared" si="2"/>
        <v>0.69694664625135705</v>
      </c>
      <c r="J66" s="30" t="e">
        <f>#REF!/#REF!*100</f>
        <v>#REF!</v>
      </c>
    </row>
    <row r="67" spans="1:16" ht="12.75" customHeight="1">
      <c r="A67" s="27">
        <v>722580</v>
      </c>
      <c r="B67" s="49" t="s">
        <v>230</v>
      </c>
      <c r="C67" s="50">
        <f>C68+C69</f>
        <v>161500</v>
      </c>
      <c r="D67" s="50">
        <f>D68+D69</f>
        <v>146553</v>
      </c>
      <c r="E67" s="50">
        <f>E68+E69</f>
        <v>203000</v>
      </c>
      <c r="F67" s="50">
        <f>F68+F69</f>
        <v>168478</v>
      </c>
      <c r="G67" s="50">
        <f>G68+G69</f>
        <v>203000</v>
      </c>
      <c r="H67" s="320">
        <f t="shared" si="1"/>
        <v>100</v>
      </c>
      <c r="I67" s="334">
        <f t="shared" si="2"/>
        <v>0.88425105743140919</v>
      </c>
      <c r="J67" s="28" t="e">
        <f>#REF!/#REF!*100</f>
        <v>#REF!</v>
      </c>
    </row>
    <row r="68" spans="1:16" ht="12.75" customHeight="1">
      <c r="A68" s="29" t="s">
        <v>250</v>
      </c>
      <c r="B68" s="67" t="s">
        <v>318</v>
      </c>
      <c r="C68" s="164">
        <v>160000</v>
      </c>
      <c r="D68" s="164">
        <v>144474</v>
      </c>
      <c r="E68" s="164">
        <v>200000</v>
      </c>
      <c r="F68" s="164">
        <v>166825</v>
      </c>
      <c r="G68" s="164">
        <v>200000</v>
      </c>
      <c r="H68" s="309">
        <f t="shared" si="1"/>
        <v>100</v>
      </c>
      <c r="I68" s="335">
        <f t="shared" si="2"/>
        <v>0.87118330781419617</v>
      </c>
      <c r="J68" s="30" t="e">
        <f>#REF!/#REF!*100</f>
        <v>#REF!</v>
      </c>
    </row>
    <row r="69" spans="1:16" ht="12.75" customHeight="1">
      <c r="A69" s="29" t="s">
        <v>251</v>
      </c>
      <c r="B69" s="67" t="s">
        <v>252</v>
      </c>
      <c r="C69" s="164">
        <v>1500</v>
      </c>
      <c r="D69" s="164">
        <v>2079</v>
      </c>
      <c r="E69" s="164">
        <v>3000</v>
      </c>
      <c r="F69" s="164">
        <v>1653</v>
      </c>
      <c r="G69" s="164">
        <v>3000</v>
      </c>
      <c r="H69" s="309">
        <f t="shared" si="1"/>
        <v>100</v>
      </c>
      <c r="I69" s="335">
        <f t="shared" si="2"/>
        <v>1.3067749617212944E-2</v>
      </c>
      <c r="J69" s="30"/>
    </row>
    <row r="70" spans="1:16" ht="12.75" customHeight="1">
      <c r="A70" s="27" t="s">
        <v>313</v>
      </c>
      <c r="B70" s="88" t="s">
        <v>314</v>
      </c>
      <c r="C70" s="50">
        <f>SUM(C71:C72)</f>
        <v>68000</v>
      </c>
      <c r="D70" s="50">
        <f>SUM(D71:D72)</f>
        <v>58892</v>
      </c>
      <c r="E70" s="50">
        <f>SUM(E71:E72)</f>
        <v>90000</v>
      </c>
      <c r="F70" s="50">
        <f>F71+F72</f>
        <v>58180</v>
      </c>
      <c r="G70" s="50">
        <f>G71+G72</f>
        <v>60000</v>
      </c>
      <c r="H70" s="320">
        <f t="shared" si="1"/>
        <v>66.666666666666657</v>
      </c>
      <c r="I70" s="334">
        <f t="shared" si="2"/>
        <v>0.26135499234425891</v>
      </c>
      <c r="J70" s="28" t="e">
        <f>#REF!/#REF!*100</f>
        <v>#REF!</v>
      </c>
    </row>
    <row r="71" spans="1:16" ht="12.75" customHeight="1">
      <c r="A71" s="29">
        <v>722611</v>
      </c>
      <c r="B71" s="67" t="s">
        <v>288</v>
      </c>
      <c r="C71" s="164">
        <v>18000</v>
      </c>
      <c r="D71" s="164">
        <v>23122</v>
      </c>
      <c r="E71" s="164">
        <v>30000</v>
      </c>
      <c r="F71" s="164">
        <v>14400</v>
      </c>
      <c r="G71" s="164">
        <v>0</v>
      </c>
      <c r="H71" s="309">
        <f t="shared" ref="H71:H89" si="3">G71/E71*100</f>
        <v>0</v>
      </c>
      <c r="I71" s="335">
        <f t="shared" ref="I71:I85" si="4">G71/$G$85*100</f>
        <v>0</v>
      </c>
      <c r="J71" s="30" t="e">
        <f>#REF!/#REF!*100</f>
        <v>#REF!</v>
      </c>
      <c r="L71" s="84"/>
    </row>
    <row r="72" spans="1:16" ht="12.75" customHeight="1">
      <c r="A72" s="29">
        <v>722631</v>
      </c>
      <c r="B72" s="52" t="s">
        <v>287</v>
      </c>
      <c r="C72" s="164">
        <v>50000</v>
      </c>
      <c r="D72" s="164">
        <v>35770</v>
      </c>
      <c r="E72" s="164">
        <v>60000</v>
      </c>
      <c r="F72" s="164">
        <v>43780</v>
      </c>
      <c r="G72" s="164">
        <v>60000</v>
      </c>
      <c r="H72" s="309">
        <f t="shared" si="3"/>
        <v>100</v>
      </c>
      <c r="I72" s="335">
        <f t="shared" si="4"/>
        <v>0.26135499234425891</v>
      </c>
      <c r="J72" s="30"/>
      <c r="L72" s="84"/>
    </row>
    <row r="73" spans="1:16" ht="12.75" customHeight="1">
      <c r="A73" s="27">
        <v>722710</v>
      </c>
      <c r="B73" s="49" t="s">
        <v>57</v>
      </c>
      <c r="C73" s="50">
        <f>C74</f>
        <v>40000</v>
      </c>
      <c r="D73" s="50">
        <f>D74</f>
        <v>15943</v>
      </c>
      <c r="E73" s="50">
        <f>E74</f>
        <v>22000</v>
      </c>
      <c r="F73" s="50">
        <f>F74</f>
        <v>92208</v>
      </c>
      <c r="G73" s="50">
        <f>G74</f>
        <v>30000</v>
      </c>
      <c r="H73" s="320">
        <f t="shared" si="3"/>
        <v>136.36363636363635</v>
      </c>
      <c r="I73" s="334">
        <f t="shared" si="4"/>
        <v>0.13067749617212945</v>
      </c>
      <c r="J73" s="28" t="e">
        <f>#REF!/#REF!*100</f>
        <v>#REF!</v>
      </c>
    </row>
    <row r="74" spans="1:16" ht="12.75" customHeight="1">
      <c r="A74" s="29">
        <v>722719</v>
      </c>
      <c r="B74" s="52" t="s">
        <v>193</v>
      </c>
      <c r="C74" s="164">
        <v>40000</v>
      </c>
      <c r="D74" s="164">
        <v>15943</v>
      </c>
      <c r="E74" s="164">
        <v>22000</v>
      </c>
      <c r="F74" s="164">
        <v>92208</v>
      </c>
      <c r="G74" s="349">
        <v>30000</v>
      </c>
      <c r="H74" s="309">
        <f t="shared" si="3"/>
        <v>136.36363636363635</v>
      </c>
      <c r="I74" s="335">
        <f t="shared" si="4"/>
        <v>0.13067749617212945</v>
      </c>
      <c r="J74" s="30" t="e">
        <f>#REF!/#REF!*100</f>
        <v>#REF!</v>
      </c>
    </row>
    <row r="75" spans="1:16" ht="12.75" customHeight="1">
      <c r="A75" s="36">
        <v>723000</v>
      </c>
      <c r="B75" s="110" t="s">
        <v>58</v>
      </c>
      <c r="C75" s="50">
        <f>C76</f>
        <v>1000</v>
      </c>
      <c r="D75" s="50">
        <f>D76</f>
        <v>1977</v>
      </c>
      <c r="E75" s="50">
        <f>E76</f>
        <v>2600</v>
      </c>
      <c r="F75" s="50">
        <f>F76</f>
        <v>223</v>
      </c>
      <c r="G75" s="50">
        <f>G76</f>
        <v>2600</v>
      </c>
      <c r="H75" s="320">
        <f t="shared" si="3"/>
        <v>100</v>
      </c>
      <c r="I75" s="334">
        <f t="shared" si="4"/>
        <v>1.1325383001584552E-2</v>
      </c>
      <c r="J75" s="28" t="e">
        <f>#REF!/#REF!*100</f>
        <v>#REF!</v>
      </c>
    </row>
    <row r="76" spans="1:16" ht="12.75" customHeight="1">
      <c r="A76" s="29">
        <v>723131</v>
      </c>
      <c r="B76" s="67" t="s">
        <v>59</v>
      </c>
      <c r="C76" s="164">
        <v>1000</v>
      </c>
      <c r="D76" s="164">
        <v>1977</v>
      </c>
      <c r="E76" s="164">
        <v>2600</v>
      </c>
      <c r="F76" s="164">
        <v>223</v>
      </c>
      <c r="G76" s="349">
        <v>2600</v>
      </c>
      <c r="H76" s="309">
        <f t="shared" si="3"/>
        <v>100</v>
      </c>
      <c r="I76" s="335">
        <f t="shared" si="4"/>
        <v>1.1325383001584552E-2</v>
      </c>
      <c r="J76" s="30" t="e">
        <f>#REF!/#REF!*100</f>
        <v>#REF!</v>
      </c>
    </row>
    <row r="77" spans="1:16" ht="12.75" customHeight="1">
      <c r="A77" s="25" t="s">
        <v>241</v>
      </c>
      <c r="B77" s="95" t="s">
        <v>186</v>
      </c>
      <c r="C77" s="14">
        <f>SUM(C78:C80)</f>
        <v>2269000</v>
      </c>
      <c r="D77" s="14">
        <f>SUM(D78:D80)</f>
        <v>2196870</v>
      </c>
      <c r="E77" s="14">
        <f>SUM(E78:E80)</f>
        <v>3180000</v>
      </c>
      <c r="F77" s="14">
        <f>SUM(F78:F80)</f>
        <v>1966072</v>
      </c>
      <c r="G77" s="14">
        <f>SUM(G78:G80)</f>
        <v>3340000</v>
      </c>
      <c r="H77" s="315">
        <f t="shared" si="3"/>
        <v>105.03144654088049</v>
      </c>
      <c r="I77" s="336">
        <f t="shared" si="4"/>
        <v>14.548761240497077</v>
      </c>
      <c r="J77" s="34" t="e">
        <f>#REF!/#REF!*100</f>
        <v>#REF!</v>
      </c>
      <c r="L77" s="37"/>
    </row>
    <row r="78" spans="1:16" ht="12.75" customHeight="1">
      <c r="A78" s="29" t="s">
        <v>398</v>
      </c>
      <c r="B78" s="89" t="s">
        <v>189</v>
      </c>
      <c r="C78" s="164">
        <v>569000</v>
      </c>
      <c r="D78" s="164">
        <v>195583</v>
      </c>
      <c r="E78" s="164">
        <v>500000</v>
      </c>
      <c r="F78" s="164">
        <v>406304</v>
      </c>
      <c r="G78" s="349">
        <v>490000</v>
      </c>
      <c r="H78" s="309">
        <f t="shared" si="3"/>
        <v>98</v>
      </c>
      <c r="I78" s="335">
        <f t="shared" si="4"/>
        <v>2.134399104144781</v>
      </c>
      <c r="J78" s="30" t="e">
        <f>#REF!/#REF!*100</f>
        <v>#REF!</v>
      </c>
      <c r="L78" s="128"/>
    </row>
    <row r="79" spans="1:16" ht="12.75" customHeight="1">
      <c r="A79" s="29" t="s">
        <v>401</v>
      </c>
      <c r="B79" s="52" t="s">
        <v>187</v>
      </c>
      <c r="C79" s="164">
        <v>900000</v>
      </c>
      <c r="D79" s="164">
        <v>1450000</v>
      </c>
      <c r="E79" s="164">
        <v>1800000</v>
      </c>
      <c r="F79" s="164">
        <v>749138</v>
      </c>
      <c r="G79" s="349">
        <v>1650000</v>
      </c>
      <c r="H79" s="309">
        <f t="shared" si="3"/>
        <v>91.666666666666657</v>
      </c>
      <c r="I79" s="335">
        <f t="shared" si="4"/>
        <v>7.1872622894671192</v>
      </c>
      <c r="J79" s="30" t="e">
        <f>#REF!/#REF!*100</f>
        <v>#REF!</v>
      </c>
      <c r="K79" s="84"/>
      <c r="L79" s="128"/>
      <c r="M79" s="128"/>
      <c r="N79" s="128"/>
      <c r="O79" s="128"/>
      <c r="P79" s="128"/>
    </row>
    <row r="80" spans="1:16" ht="12.75" customHeight="1">
      <c r="A80" s="29" t="s">
        <v>400</v>
      </c>
      <c r="B80" s="52" t="s">
        <v>188</v>
      </c>
      <c r="C80" s="164">
        <v>800000</v>
      </c>
      <c r="D80" s="164">
        <v>551287</v>
      </c>
      <c r="E80" s="164">
        <v>880000</v>
      </c>
      <c r="F80" s="164">
        <v>810630</v>
      </c>
      <c r="G80" s="349">
        <v>1200000</v>
      </c>
      <c r="H80" s="309">
        <f t="shared" si="3"/>
        <v>136.36363636363635</v>
      </c>
      <c r="I80" s="335">
        <f t="shared" si="4"/>
        <v>5.2270998468851779</v>
      </c>
      <c r="J80" s="30" t="e">
        <f>#REF!/#REF!*100</f>
        <v>#REF!</v>
      </c>
      <c r="L80" s="84"/>
      <c r="O80" s="84"/>
    </row>
    <row r="81" spans="1:21" ht="12.75" customHeight="1">
      <c r="A81" s="40"/>
      <c r="B81" s="94" t="s">
        <v>223</v>
      </c>
      <c r="C81" s="14">
        <f>SUM(C6+C25+C77)</f>
        <v>16070240</v>
      </c>
      <c r="D81" s="14">
        <f>SUM(D6+D25+D77)</f>
        <v>12005940</v>
      </c>
      <c r="E81" s="14">
        <f>SUM(E6+E25+E77)</f>
        <v>21657600</v>
      </c>
      <c r="F81" s="14">
        <f>F6+F25+F77</f>
        <v>12788408</v>
      </c>
      <c r="G81" s="14">
        <f>G6+G25+G77</f>
        <v>21757281</v>
      </c>
      <c r="H81" s="315">
        <f t="shared" si="3"/>
        <v>100.46025875443263</v>
      </c>
      <c r="I81" s="336">
        <f t="shared" si="4"/>
        <v>94.772900153114819</v>
      </c>
      <c r="J81" s="34" t="e">
        <f>#REF!/#REF!*100</f>
        <v>#REF!</v>
      </c>
      <c r="L81" s="37"/>
    </row>
    <row r="82" spans="1:21" ht="12.75" customHeight="1">
      <c r="A82" s="31"/>
      <c r="B82" s="49"/>
      <c r="C82" s="50"/>
      <c r="D82" s="50"/>
      <c r="E82" s="50"/>
      <c r="F82" s="50"/>
      <c r="G82" s="320"/>
      <c r="H82" s="320"/>
      <c r="I82" s="334"/>
      <c r="J82" s="30"/>
    </row>
    <row r="83" spans="1:21" ht="12.75" customHeight="1">
      <c r="A83" s="25">
        <v>810000</v>
      </c>
      <c r="B83" s="94" t="s">
        <v>224</v>
      </c>
      <c r="C83" s="14">
        <f>C84</f>
        <v>800000</v>
      </c>
      <c r="D83" s="14">
        <f>D84</f>
        <v>285104</v>
      </c>
      <c r="E83" s="14">
        <f>E84</f>
        <v>800000</v>
      </c>
      <c r="F83" s="14">
        <f>F84</f>
        <v>420794</v>
      </c>
      <c r="G83" s="14">
        <f>G84</f>
        <v>1200000</v>
      </c>
      <c r="H83" s="315">
        <f t="shared" si="3"/>
        <v>150</v>
      </c>
      <c r="I83" s="336">
        <f t="shared" si="4"/>
        <v>5.2270998468851779</v>
      </c>
      <c r="J83" s="34" t="e">
        <f>#REF!/#REF!*100</f>
        <v>#REF!</v>
      </c>
    </row>
    <row r="84" spans="1:21">
      <c r="A84" s="31">
        <v>811111</v>
      </c>
      <c r="B84" s="52" t="s">
        <v>320</v>
      </c>
      <c r="C84" s="164">
        <v>800000</v>
      </c>
      <c r="D84" s="164">
        <v>285104</v>
      </c>
      <c r="E84" s="164">
        <v>800000</v>
      </c>
      <c r="F84" s="164">
        <v>420794</v>
      </c>
      <c r="G84" s="349">
        <v>1200000</v>
      </c>
      <c r="H84" s="309">
        <f t="shared" si="3"/>
        <v>150</v>
      </c>
      <c r="I84" s="335">
        <f t="shared" si="4"/>
        <v>5.2270998468851779</v>
      </c>
      <c r="J84" s="30" t="e">
        <f>#REF!/#REF!*100</f>
        <v>#REF!</v>
      </c>
      <c r="K84" s="84"/>
      <c r="O84" s="37"/>
    </row>
    <row r="85" spans="1:21" ht="30" customHeight="1">
      <c r="A85" s="40"/>
      <c r="B85" s="94" t="s">
        <v>225</v>
      </c>
      <c r="C85" s="14">
        <f>C81+C83</f>
        <v>16870240</v>
      </c>
      <c r="D85" s="14">
        <f>D81+D83</f>
        <v>12291044</v>
      </c>
      <c r="E85" s="14">
        <f>E81+E83</f>
        <v>22457600</v>
      </c>
      <c r="F85" s="14">
        <f>F81+F83</f>
        <v>13209202</v>
      </c>
      <c r="G85" s="14">
        <f>G81+G83</f>
        <v>22957281</v>
      </c>
      <c r="H85" s="315">
        <f t="shared" si="3"/>
        <v>102.22499732829866</v>
      </c>
      <c r="I85" s="336">
        <f t="shared" si="4"/>
        <v>100</v>
      </c>
      <c r="J85" s="34" t="e">
        <f>#REF!/#REF!*100</f>
        <v>#REF!</v>
      </c>
    </row>
    <row r="86" spans="1:21" ht="12.75" customHeight="1">
      <c r="A86" s="60"/>
      <c r="B86" s="43"/>
      <c r="C86" s="38"/>
      <c r="D86" s="38"/>
      <c r="E86" s="38"/>
      <c r="F86" s="38"/>
      <c r="G86" s="314"/>
      <c r="H86" s="320"/>
      <c r="I86" s="335"/>
      <c r="J86" s="42"/>
    </row>
    <row r="87" spans="1:21" ht="29.25" customHeight="1">
      <c r="A87" s="40"/>
      <c r="B87" s="94" t="s">
        <v>321</v>
      </c>
      <c r="C87" s="14">
        <v>2300000</v>
      </c>
      <c r="D87" s="14">
        <v>1725000</v>
      </c>
      <c r="E87" s="98">
        <v>1177994</v>
      </c>
      <c r="F87" s="98">
        <v>898168</v>
      </c>
      <c r="G87" s="98">
        <v>521467</v>
      </c>
      <c r="H87" s="315">
        <f t="shared" si="3"/>
        <v>44.267373178471196</v>
      </c>
      <c r="I87" s="336">
        <f>G87/$G$89*100</f>
        <v>2.2210170661570201</v>
      </c>
      <c r="J87" s="34" t="e">
        <f>#REF!/#REF!*100</f>
        <v>#REF!</v>
      </c>
      <c r="L87" s="84"/>
      <c r="M87" s="84"/>
      <c r="O87" s="84"/>
      <c r="P87" s="84"/>
      <c r="Q87" s="84"/>
      <c r="R87" s="84"/>
      <c r="T87" s="84"/>
      <c r="U87" s="87"/>
    </row>
    <row r="88" spans="1:21" ht="12.75" customHeight="1">
      <c r="A88" s="31"/>
      <c r="B88" s="52"/>
      <c r="C88" s="35"/>
      <c r="D88" s="35"/>
      <c r="E88" s="35"/>
      <c r="F88" s="35"/>
      <c r="G88" s="309"/>
      <c r="H88" s="320"/>
      <c r="I88" s="334"/>
      <c r="J88" s="30"/>
    </row>
    <row r="89" spans="1:21" ht="29.25" customHeight="1" thickBot="1">
      <c r="A89" s="44"/>
      <c r="B89" s="96" t="s">
        <v>226</v>
      </c>
      <c r="C89" s="45">
        <f>C85+C87</f>
        <v>19170240</v>
      </c>
      <c r="D89" s="45">
        <f>D85+D87</f>
        <v>14016044</v>
      </c>
      <c r="E89" s="45">
        <f>E85+E87</f>
        <v>23635594</v>
      </c>
      <c r="F89" s="45">
        <f>F85+F87</f>
        <v>14107370</v>
      </c>
      <c r="G89" s="45">
        <f>G85+G87</f>
        <v>23478748</v>
      </c>
      <c r="H89" s="391">
        <f t="shared" si="3"/>
        <v>99.336399161366543</v>
      </c>
      <c r="I89" s="392">
        <f t="shared" ref="I89" si="5">G89/$G$89*100</f>
        <v>100</v>
      </c>
      <c r="J89" s="46" t="e">
        <f>#REF!/#REF!*100</f>
        <v>#REF!</v>
      </c>
      <c r="K89" s="37"/>
      <c r="L89" s="214"/>
      <c r="M89" s="87"/>
      <c r="O89" s="37"/>
    </row>
    <row r="91" spans="1:21">
      <c r="C91" s="41"/>
      <c r="D91" s="41"/>
      <c r="E91" s="301"/>
      <c r="F91" s="301"/>
      <c r="G91" s="301"/>
      <c r="H91" s="301"/>
    </row>
    <row r="95" spans="1:21">
      <c r="E95" s="288"/>
      <c r="F95" s="288"/>
      <c r="G95" s="288"/>
      <c r="H95" s="288"/>
    </row>
    <row r="96" spans="1:21">
      <c r="E96" s="288"/>
      <c r="F96" s="288"/>
      <c r="G96" s="288"/>
      <c r="H96" s="288"/>
    </row>
    <row r="97" spans="4:8">
      <c r="E97" s="288"/>
      <c r="F97" s="288"/>
      <c r="G97" s="288"/>
      <c r="H97" s="288"/>
    </row>
    <row r="98" spans="4:8">
      <c r="D98" s="41"/>
    </row>
    <row r="99" spans="4:8">
      <c r="D99" s="296"/>
      <c r="E99" s="300"/>
      <c r="F99" s="300"/>
      <c r="G99" s="300"/>
      <c r="H99" s="300"/>
    </row>
    <row r="100" spans="4:8">
      <c r="E100" s="288"/>
      <c r="F100" s="288"/>
      <c r="G100" s="288"/>
      <c r="H100" s="288"/>
    </row>
    <row r="101" spans="4:8">
      <c r="D101" s="297"/>
    </row>
  </sheetData>
  <mergeCells count="10">
    <mergeCell ref="B1:I1"/>
    <mergeCell ref="H3:H4"/>
    <mergeCell ref="A3:A4"/>
    <mergeCell ref="B3:B4"/>
    <mergeCell ref="J3:J4"/>
    <mergeCell ref="C3:C4"/>
    <mergeCell ref="D3:D4"/>
    <mergeCell ref="I3:I4"/>
    <mergeCell ref="E3:E4"/>
    <mergeCell ref="G3:G4"/>
  </mergeCells>
  <pageMargins left="0.9055118110236221" right="0.70866141732283472" top="0.74803149606299213" bottom="0.74803149606299213" header="0.31496062992125984" footer="0.31496062992125984"/>
  <pageSetup paperSize="9" orientation="landscape" r:id="rId1"/>
  <headerFooter alignWithMargins="0">
    <oddFooter>&amp;R&amp;P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3"/>
  </sheetPr>
  <dimension ref="A1:N114"/>
  <sheetViews>
    <sheetView topLeftCell="A10" zoomScaleNormal="100" zoomScaleSheetLayoutView="100" workbookViewId="0">
      <selection activeCell="H31" sqref="H31"/>
    </sheetView>
  </sheetViews>
  <sheetFormatPr defaultRowHeight="12.75"/>
  <cols>
    <col min="1" max="1" width="10" customWidth="1"/>
    <col min="2" max="2" width="54.5703125" customWidth="1"/>
    <col min="3" max="3" width="15.7109375" hidden="1" customWidth="1"/>
    <col min="4" max="4" width="15.5703125" hidden="1" customWidth="1"/>
    <col min="5" max="7" width="15.7109375" customWidth="1"/>
    <col min="8" max="9" width="8.7109375" customWidth="1"/>
    <col min="10" max="10" width="10.7109375" hidden="1" customWidth="1"/>
    <col min="12" max="12" width="10.5703125" bestFit="1" customWidth="1"/>
    <col min="14" max="14" width="10.140625" bestFit="1" customWidth="1"/>
  </cols>
  <sheetData>
    <row r="1" spans="1:14" ht="13.5" thickBot="1">
      <c r="A1" s="424" t="s">
        <v>214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4" ht="16.5" customHeight="1">
      <c r="A2" s="425" t="s">
        <v>14</v>
      </c>
      <c r="B2" s="429" t="s">
        <v>0</v>
      </c>
      <c r="C2" s="418" t="s">
        <v>256</v>
      </c>
      <c r="D2" s="380"/>
      <c r="E2" s="418" t="s">
        <v>282</v>
      </c>
      <c r="F2" s="347"/>
      <c r="G2" s="418" t="s">
        <v>373</v>
      </c>
      <c r="H2" s="410" t="s">
        <v>1</v>
      </c>
      <c r="I2" s="427" t="s">
        <v>369</v>
      </c>
      <c r="J2" s="416" t="s">
        <v>1</v>
      </c>
    </row>
    <row r="3" spans="1:14" ht="37.5" customHeight="1">
      <c r="A3" s="426"/>
      <c r="B3" s="430"/>
      <c r="C3" s="419"/>
      <c r="D3" s="381" t="s">
        <v>281</v>
      </c>
      <c r="E3" s="419"/>
      <c r="F3" s="348" t="s">
        <v>367</v>
      </c>
      <c r="G3" s="419"/>
      <c r="H3" s="411"/>
      <c r="I3" s="428"/>
      <c r="J3" s="417"/>
    </row>
    <row r="4" spans="1:14" ht="10.5" customHeight="1">
      <c r="A4" s="189">
        <v>1</v>
      </c>
      <c r="B4" s="190">
        <v>2</v>
      </c>
      <c r="C4" s="108">
        <v>3</v>
      </c>
      <c r="D4" s="108">
        <v>4</v>
      </c>
      <c r="E4" s="108">
        <v>3</v>
      </c>
      <c r="F4" s="308">
        <v>4</v>
      </c>
      <c r="G4" s="108">
        <v>5</v>
      </c>
      <c r="H4" s="108">
        <v>6</v>
      </c>
      <c r="I4" s="165">
        <v>7</v>
      </c>
      <c r="J4" s="24" t="s">
        <v>15</v>
      </c>
    </row>
    <row r="5" spans="1:14">
      <c r="A5" s="47">
        <v>610000</v>
      </c>
      <c r="B5" s="48" t="s">
        <v>60</v>
      </c>
      <c r="C5" s="33">
        <f>SUM(C6+C18+C21+C31+C84+C86)</f>
        <v>10373670</v>
      </c>
      <c r="D5" s="33">
        <f>D6++D18+D21+D31+D84+D86</f>
        <v>6304146</v>
      </c>
      <c r="E5" s="33">
        <f>E6+E18+E21+E31+E84+E86</f>
        <v>12201594</v>
      </c>
      <c r="F5" s="351">
        <f>F6+F18+F21+F31+F84+F86</f>
        <v>7309918</v>
      </c>
      <c r="G5" s="33">
        <f>G6+G18+G21+G31+G84+G86</f>
        <v>13056006</v>
      </c>
      <c r="H5" s="361">
        <f>G5/E5*100</f>
        <v>107.00246213732403</v>
      </c>
      <c r="I5" s="382">
        <f>G5/$G$95*100</f>
        <v>84.249972962069208</v>
      </c>
      <c r="J5" s="34" t="e">
        <f>#REF!/#REF!*100</f>
        <v>#REF!</v>
      </c>
      <c r="L5" s="37"/>
    </row>
    <row r="6" spans="1:14" ht="12.75" customHeight="1">
      <c r="A6" s="27">
        <v>611000</v>
      </c>
      <c r="B6" s="49" t="s">
        <v>61</v>
      </c>
      <c r="C6" s="166">
        <f>'II POSEBNI DIO'!C95</f>
        <v>3770470</v>
      </c>
      <c r="D6" s="166">
        <f>D7+D8</f>
        <v>2551477</v>
      </c>
      <c r="E6" s="166">
        <f>'II POSEBNI DIO'!D95</f>
        <v>4140013</v>
      </c>
      <c r="F6" s="352">
        <f>F7+F8</f>
        <v>2928675</v>
      </c>
      <c r="G6" s="166">
        <f>G7+G8</f>
        <v>4891762</v>
      </c>
      <c r="H6" s="360">
        <f t="shared" ref="H6:H70" si="0">G6/E6*100</f>
        <v>118.15813138751014</v>
      </c>
      <c r="I6" s="383">
        <f t="shared" ref="I6:I70" si="1">G6/$G$95*100</f>
        <v>31.566377668398555</v>
      </c>
      <c r="J6" s="28" t="e">
        <f>#REF!/#REF!*100</f>
        <v>#REF!</v>
      </c>
      <c r="K6" s="37"/>
      <c r="L6" s="37"/>
    </row>
    <row r="7" spans="1:14" ht="12.75" customHeight="1">
      <c r="A7" s="51">
        <v>611100</v>
      </c>
      <c r="B7" s="52" t="s">
        <v>62</v>
      </c>
      <c r="C7" s="158">
        <f>'II POSEBNI DIO'!C96</f>
        <v>3221350</v>
      </c>
      <c r="D7" s="158">
        <v>2142548</v>
      </c>
      <c r="E7" s="158">
        <f>'II POSEBNI DIO'!D96</f>
        <v>3516393</v>
      </c>
      <c r="F7" s="353">
        <f>'II POSEBNI DIO'!E96</f>
        <v>2484628</v>
      </c>
      <c r="G7" s="158">
        <f>'II POSEBNI DIO'!F96</f>
        <v>4032592</v>
      </c>
      <c r="H7" s="131">
        <f t="shared" si="0"/>
        <v>114.67978692939043</v>
      </c>
      <c r="I7" s="384">
        <f t="shared" si="1"/>
        <v>26.022182202356266</v>
      </c>
      <c r="J7" s="30" t="e">
        <f>#REF!/#REF!*100</f>
        <v>#REF!</v>
      </c>
      <c r="K7" s="37"/>
      <c r="L7" s="37"/>
    </row>
    <row r="8" spans="1:14" ht="12.75" customHeight="1">
      <c r="A8" s="51">
        <v>611200</v>
      </c>
      <c r="B8" s="52" t="s">
        <v>63</v>
      </c>
      <c r="C8" s="35">
        <f>SUM(C9:C16)+17120</f>
        <v>549120</v>
      </c>
      <c r="D8" s="35">
        <f>SUM(D9:D16)</f>
        <v>408929</v>
      </c>
      <c r="E8" s="97">
        <f>SUM(E9:E16)</f>
        <v>623620</v>
      </c>
      <c r="F8" s="306">
        <f>SUM(F9:F16)</f>
        <v>444047</v>
      </c>
      <c r="G8" s="97">
        <f>SUM(G9:G16)</f>
        <v>859170</v>
      </c>
      <c r="H8" s="131">
        <f t="shared" si="0"/>
        <v>137.77139924954298</v>
      </c>
      <c r="I8" s="384">
        <f t="shared" si="1"/>
        <v>5.5441954660422947</v>
      </c>
      <c r="J8" s="30" t="e">
        <f>#REF!/#REF!*100</f>
        <v>#REF!</v>
      </c>
      <c r="K8" s="37"/>
      <c r="L8" s="160"/>
      <c r="M8" s="126"/>
    </row>
    <row r="9" spans="1:14" ht="12.75" customHeight="1">
      <c r="A9" s="53">
        <v>611211</v>
      </c>
      <c r="B9" s="54" t="s">
        <v>64</v>
      </c>
      <c r="C9" s="35">
        <v>100000</v>
      </c>
      <c r="D9" s="35">
        <f>SUM(52687+1093)</f>
        <v>53780</v>
      </c>
      <c r="E9" s="97">
        <v>90620</v>
      </c>
      <c r="F9" s="306">
        <v>56696</v>
      </c>
      <c r="G9" s="97">
        <v>98132</v>
      </c>
      <c r="H9" s="131">
        <f t="shared" si="0"/>
        <v>108.28956080335468</v>
      </c>
      <c r="I9" s="384">
        <f t="shared" si="1"/>
        <v>0.63324253578879897</v>
      </c>
      <c r="J9" s="30" t="e">
        <f>#REF!/#REF!*100</f>
        <v>#REF!</v>
      </c>
      <c r="L9" s="37"/>
      <c r="M9" s="37"/>
    </row>
    <row r="10" spans="1:14" ht="12.75" customHeight="1">
      <c r="A10" s="53">
        <v>611221</v>
      </c>
      <c r="B10" s="54" t="s">
        <v>65</v>
      </c>
      <c r="C10" s="35">
        <v>262000</v>
      </c>
      <c r="D10" s="35">
        <f>SUM(214186+5184)</f>
        <v>219370</v>
      </c>
      <c r="E10" s="97">
        <v>330000</v>
      </c>
      <c r="F10" s="306">
        <v>250664</v>
      </c>
      <c r="G10" s="97">
        <v>441208</v>
      </c>
      <c r="H10" s="131">
        <f t="shared" si="0"/>
        <v>133.69939393939393</v>
      </c>
      <c r="I10" s="384">
        <f t="shared" si="1"/>
        <v>2.8471005658735624</v>
      </c>
      <c r="J10" s="30" t="e">
        <f>#REF!/#REF!*100</f>
        <v>#REF!</v>
      </c>
      <c r="L10" s="37"/>
      <c r="N10" s="10"/>
    </row>
    <row r="11" spans="1:14" ht="12.75" customHeight="1">
      <c r="A11" s="53">
        <v>611224</v>
      </c>
      <c r="B11" s="54" t="s">
        <v>66</v>
      </c>
      <c r="C11" s="35">
        <v>65000</v>
      </c>
      <c r="D11" s="35">
        <v>58200</v>
      </c>
      <c r="E11" s="97">
        <v>73000</v>
      </c>
      <c r="F11" s="306">
        <v>69550</v>
      </c>
      <c r="G11" s="97">
        <v>93600</v>
      </c>
      <c r="H11" s="131">
        <f t="shared" si="0"/>
        <v>128.21917808219177</v>
      </c>
      <c r="I11" s="384">
        <f t="shared" si="1"/>
        <v>0.60399769035413109</v>
      </c>
      <c r="J11" s="30" t="e">
        <f>#REF!/#REF!*100</f>
        <v>#REF!</v>
      </c>
      <c r="N11" s="10"/>
    </row>
    <row r="12" spans="1:14" ht="12.75" customHeight="1">
      <c r="A12" s="53">
        <v>611225</v>
      </c>
      <c r="B12" s="54" t="s">
        <v>67</v>
      </c>
      <c r="C12" s="35">
        <v>10000</v>
      </c>
      <c r="D12" s="35">
        <v>7840</v>
      </c>
      <c r="E12" s="97">
        <v>20000</v>
      </c>
      <c r="F12" s="306">
        <v>7075</v>
      </c>
      <c r="G12" s="97">
        <v>76330</v>
      </c>
      <c r="H12" s="131">
        <f t="shared" si="0"/>
        <v>381.65</v>
      </c>
      <c r="I12" s="384">
        <f t="shared" si="1"/>
        <v>0.49255495411037203</v>
      </c>
      <c r="J12" s="30" t="e">
        <f>#REF!/#REF!*100</f>
        <v>#REF!</v>
      </c>
      <c r="N12" s="10"/>
    </row>
    <row r="13" spans="1:14" ht="12.75" customHeight="1">
      <c r="A13" s="53">
        <v>611226</v>
      </c>
      <c r="B13" s="54" t="s">
        <v>264</v>
      </c>
      <c r="C13" s="35">
        <v>15000</v>
      </c>
      <c r="D13" s="35">
        <v>16376</v>
      </c>
      <c r="E13" s="97">
        <f>'II POSEBNI DIO'!D90</f>
        <v>5000</v>
      </c>
      <c r="F13" s="306">
        <v>2959</v>
      </c>
      <c r="G13" s="97">
        <v>36000</v>
      </c>
      <c r="H13" s="131">
        <f t="shared" si="0"/>
        <v>720</v>
      </c>
      <c r="I13" s="384">
        <f t="shared" si="1"/>
        <v>0.23230680398235812</v>
      </c>
      <c r="J13" s="30"/>
      <c r="N13" s="10"/>
    </row>
    <row r="14" spans="1:14" ht="12.75" customHeight="1">
      <c r="A14" s="56">
        <v>611226</v>
      </c>
      <c r="B14" s="54" t="s">
        <v>68</v>
      </c>
      <c r="C14" s="35">
        <v>35000</v>
      </c>
      <c r="D14" s="35">
        <v>0</v>
      </c>
      <c r="E14" s="97">
        <v>35000</v>
      </c>
      <c r="F14" s="306">
        <v>0</v>
      </c>
      <c r="G14" s="97">
        <v>43900</v>
      </c>
      <c r="H14" s="131">
        <f t="shared" si="0"/>
        <v>125.42857142857142</v>
      </c>
      <c r="I14" s="384">
        <f t="shared" si="1"/>
        <v>0.28328524152293111</v>
      </c>
      <c r="J14" s="30" t="e">
        <f>#REF!/#REF!*100</f>
        <v>#REF!</v>
      </c>
      <c r="N14" s="10"/>
    </row>
    <row r="15" spans="1:14" ht="12.75" customHeight="1">
      <c r="A15" s="56">
        <v>611227</v>
      </c>
      <c r="B15" s="54" t="s">
        <v>69</v>
      </c>
      <c r="C15" s="35">
        <v>35000</v>
      </c>
      <c r="D15" s="35">
        <v>53363</v>
      </c>
      <c r="E15" s="97">
        <f>'II POSEBNI DIO'!D92</f>
        <v>50000</v>
      </c>
      <c r="F15" s="306">
        <v>57103</v>
      </c>
      <c r="G15" s="97">
        <f>'II POSEBNI DIO'!F92</f>
        <v>70000</v>
      </c>
      <c r="H15" s="131">
        <f t="shared" si="0"/>
        <v>140</v>
      </c>
      <c r="I15" s="384">
        <f t="shared" si="1"/>
        <v>0.4517076744101407</v>
      </c>
      <c r="J15" s="30" t="e">
        <f>#REF!/#REF!*100</f>
        <v>#REF!</v>
      </c>
      <c r="N15" s="10"/>
    </row>
    <row r="16" spans="1:14" s="128" customFormat="1" ht="12.75" customHeight="1">
      <c r="A16" s="231">
        <v>611229</v>
      </c>
      <c r="B16" s="54" t="s">
        <v>265</v>
      </c>
      <c r="C16" s="35">
        <v>10000</v>
      </c>
      <c r="D16" s="35">
        <v>0</v>
      </c>
      <c r="E16" s="97">
        <f>'II POSEBNI DIO'!D91</f>
        <v>20000</v>
      </c>
      <c r="F16" s="306">
        <v>0</v>
      </c>
      <c r="G16" s="97">
        <v>0</v>
      </c>
      <c r="H16" s="131">
        <f t="shared" si="0"/>
        <v>0</v>
      </c>
      <c r="I16" s="384">
        <f t="shared" si="1"/>
        <v>0</v>
      </c>
      <c r="J16" s="229"/>
      <c r="N16" s="359"/>
    </row>
    <row r="17" spans="1:14" s="128" customFormat="1" ht="12.75" customHeight="1">
      <c r="A17" s="228"/>
      <c r="B17" s="227"/>
      <c r="C17" s="222"/>
      <c r="D17" s="222"/>
      <c r="E17" s="222"/>
      <c r="F17" s="354"/>
      <c r="G17" s="222"/>
      <c r="H17" s="131"/>
      <c r="I17" s="384">
        <f t="shared" si="1"/>
        <v>0</v>
      </c>
      <c r="J17" s="229"/>
      <c r="N17" s="359"/>
    </row>
    <row r="18" spans="1:14" ht="12.75" customHeight="1">
      <c r="A18" s="143">
        <v>612000</v>
      </c>
      <c r="B18" s="57" t="s">
        <v>70</v>
      </c>
      <c r="C18" s="166">
        <f>SUM(C19:C20)</f>
        <v>359170</v>
      </c>
      <c r="D18" s="166">
        <f>D19</f>
        <v>244009</v>
      </c>
      <c r="E18" s="166">
        <f>E19</f>
        <v>410489</v>
      </c>
      <c r="F18" s="352">
        <f>F19</f>
        <v>231682</v>
      </c>
      <c r="G18" s="166">
        <f>G19</f>
        <v>228444</v>
      </c>
      <c r="H18" s="360">
        <f t="shared" si="0"/>
        <v>55.651673979083483</v>
      </c>
      <c r="I18" s="383">
        <f t="shared" si="1"/>
        <v>1.4741415424707172</v>
      </c>
      <c r="J18" s="28" t="e">
        <f>#REF!/#REF!*100</f>
        <v>#REF!</v>
      </c>
      <c r="N18" s="10"/>
    </row>
    <row r="19" spans="1:14">
      <c r="A19" s="144">
        <v>612100</v>
      </c>
      <c r="B19" s="58" t="s">
        <v>71</v>
      </c>
      <c r="C19" s="158">
        <f>'II POSEBNI DIO'!C99</f>
        <v>359170</v>
      </c>
      <c r="D19" s="158">
        <v>244009</v>
      </c>
      <c r="E19" s="158">
        <f>'II POSEBNI DIO'!D99</f>
        <v>410489</v>
      </c>
      <c r="F19" s="353">
        <f>'II POSEBNI DIO'!E99</f>
        <v>231682</v>
      </c>
      <c r="G19" s="158">
        <f>'II POSEBNI DIO'!F99</f>
        <v>228444</v>
      </c>
      <c r="H19" s="131">
        <f t="shared" si="0"/>
        <v>55.651673979083483</v>
      </c>
      <c r="I19" s="384">
        <f t="shared" si="1"/>
        <v>1.4741415424707172</v>
      </c>
      <c r="J19" s="30" t="e">
        <f>#REF!/#REF!*100</f>
        <v>#REF!</v>
      </c>
      <c r="L19" s="84"/>
      <c r="N19" s="10"/>
    </row>
    <row r="20" spans="1:14">
      <c r="A20" s="145"/>
      <c r="B20" s="57"/>
      <c r="C20" s="50"/>
      <c r="D20" s="50"/>
      <c r="E20" s="50"/>
      <c r="F20" s="320"/>
      <c r="G20" s="50"/>
      <c r="H20" s="131"/>
      <c r="I20" s="384">
        <f t="shared" si="1"/>
        <v>0</v>
      </c>
      <c r="J20" s="28"/>
      <c r="N20" s="10"/>
    </row>
    <row r="21" spans="1:14">
      <c r="A21" s="145">
        <v>613000</v>
      </c>
      <c r="B21" s="57" t="s">
        <v>72</v>
      </c>
      <c r="C21" s="166">
        <f>'II POSEBNI DIO'!C101</f>
        <v>1979530</v>
      </c>
      <c r="D21" s="166">
        <f>D22+D23+D24+D25+D26+D27+D28+D29</f>
        <v>1165720</v>
      </c>
      <c r="E21" s="166">
        <f>SUM(E22:E29)</f>
        <v>2122800</v>
      </c>
      <c r="F21" s="352">
        <f>SUM(F22:F29)</f>
        <v>1232061</v>
      </c>
      <c r="G21" s="166">
        <f>SUM(G22:G29)</f>
        <v>2277800</v>
      </c>
      <c r="H21" s="360">
        <f t="shared" si="0"/>
        <v>107.30167703033729</v>
      </c>
      <c r="I21" s="383">
        <f t="shared" si="1"/>
        <v>14.698567725305981</v>
      </c>
      <c r="J21" s="28" t="e">
        <f>#REF!/#REF!*100</f>
        <v>#REF!</v>
      </c>
      <c r="L21" s="32"/>
    </row>
    <row r="22" spans="1:14">
      <c r="A22" s="146">
        <v>613100</v>
      </c>
      <c r="B22" s="58" t="s">
        <v>253</v>
      </c>
      <c r="C22" s="158">
        <f>'II POSEBNI DIO'!C102</f>
        <v>22000</v>
      </c>
      <c r="D22" s="158">
        <v>7903</v>
      </c>
      <c r="E22" s="158">
        <f>'II POSEBNI DIO'!D102</f>
        <v>22000</v>
      </c>
      <c r="F22" s="353">
        <f>'II POSEBNI DIO'!E102</f>
        <v>8019</v>
      </c>
      <c r="G22" s="158">
        <f>'II POSEBNI DIO'!F102</f>
        <v>22000</v>
      </c>
      <c r="H22" s="131">
        <f t="shared" si="0"/>
        <v>100</v>
      </c>
      <c r="I22" s="384">
        <f t="shared" si="1"/>
        <v>0.14196526910032994</v>
      </c>
      <c r="J22" s="30" t="e">
        <f>#REF!/#REF!*100</f>
        <v>#REF!</v>
      </c>
      <c r="L22" s="37"/>
    </row>
    <row r="23" spans="1:14">
      <c r="A23" s="144">
        <v>613200</v>
      </c>
      <c r="B23" s="58" t="s">
        <v>73</v>
      </c>
      <c r="C23" s="35">
        <f>'II POSEBNI DIO'!C103+'II POSEBNI DIO'!C104+'II POSEBNI DIO'!C105</f>
        <v>265000</v>
      </c>
      <c r="D23" s="35">
        <v>160757</v>
      </c>
      <c r="E23" s="35">
        <f>'II POSEBNI DIO'!D103+'II POSEBNI DIO'!D104+'II POSEBNI DIO'!D105</f>
        <v>265000</v>
      </c>
      <c r="F23" s="309">
        <f>'II POSEBNI DIO'!E103+'II POSEBNI DIO'!E104+'II POSEBNI DIO'!E105</f>
        <v>167741</v>
      </c>
      <c r="G23" s="35">
        <f>'II POSEBNI DIO'!F103+'II POSEBNI DIO'!F104+'II POSEBNI DIO'!F105</f>
        <v>265000</v>
      </c>
      <c r="H23" s="131">
        <f t="shared" si="0"/>
        <v>100</v>
      </c>
      <c r="I23" s="384">
        <f t="shared" si="1"/>
        <v>1.7100361959812471</v>
      </c>
      <c r="J23" s="30" t="e">
        <f>#REF!/#REF!*100</f>
        <v>#REF!</v>
      </c>
      <c r="L23" s="59"/>
    </row>
    <row r="24" spans="1:14">
      <c r="A24" s="144">
        <v>613300</v>
      </c>
      <c r="B24" s="58" t="s">
        <v>74</v>
      </c>
      <c r="C24" s="35">
        <f>'II POSEBNI DIO'!C107+'II POSEBNI DIO'!C106</f>
        <v>85000</v>
      </c>
      <c r="D24" s="35">
        <v>68632</v>
      </c>
      <c r="E24" s="35">
        <f>'II POSEBNI DIO'!D107+'II POSEBNI DIO'!D106</f>
        <v>95000</v>
      </c>
      <c r="F24" s="309">
        <f>'II POSEBNI DIO'!E106+'II POSEBNI DIO'!E107</f>
        <v>64054</v>
      </c>
      <c r="G24" s="35">
        <f>'II POSEBNI DIO'!F106+'II POSEBNI DIO'!F107</f>
        <v>95000</v>
      </c>
      <c r="H24" s="131">
        <f t="shared" si="0"/>
        <v>100</v>
      </c>
      <c r="I24" s="384">
        <f t="shared" si="1"/>
        <v>0.61303184384233389</v>
      </c>
      <c r="J24" s="30" t="e">
        <f>#REF!/#REF!*100</f>
        <v>#REF!</v>
      </c>
      <c r="L24" s="37"/>
    </row>
    <row r="25" spans="1:14" ht="12.75" customHeight="1">
      <c r="A25" s="144">
        <v>613400</v>
      </c>
      <c r="B25" s="58" t="s">
        <v>75</v>
      </c>
      <c r="C25" s="35">
        <f>'II POSEBNI DIO'!C108+'II POSEBNI DIO'!C109+'II POSEBNI DIO'!C110+'II POSEBNI DIO'!C111</f>
        <v>157000</v>
      </c>
      <c r="D25" s="35">
        <v>55255</v>
      </c>
      <c r="E25" s="35">
        <f>'II POSEBNI DIO'!D108+'II POSEBNI DIO'!D109+'II POSEBNI DIO'!D110+'II POSEBNI DIO'!D111</f>
        <v>155000</v>
      </c>
      <c r="F25" s="309">
        <f>'II POSEBNI DIO'!E108+'II POSEBNI DIO'!E109+'II POSEBNI DIO'!E110+'II POSEBNI DIO'!E111</f>
        <v>62781</v>
      </c>
      <c r="G25" s="35">
        <f>'II POSEBNI DIO'!F108+'II POSEBNI DIO'!F109+'II POSEBNI DIO'!F110+'II POSEBNI DIO'!F111</f>
        <v>138000</v>
      </c>
      <c r="H25" s="131">
        <f t="shared" si="0"/>
        <v>89.032258064516128</v>
      </c>
      <c r="I25" s="384">
        <f t="shared" si="1"/>
        <v>0.89050941526570615</v>
      </c>
      <c r="J25" s="30" t="e">
        <f>#REF!/#REF!*100</f>
        <v>#REF!</v>
      </c>
      <c r="L25" s="37"/>
    </row>
    <row r="26" spans="1:14">
      <c r="A26" s="144">
        <v>613500</v>
      </c>
      <c r="B26" s="58" t="s">
        <v>76</v>
      </c>
      <c r="C26" s="130">
        <f>'II POSEBNI DIO'!C112+'II POSEBNI DIO'!C113</f>
        <v>38000</v>
      </c>
      <c r="D26" s="130">
        <v>14915</v>
      </c>
      <c r="E26" s="130">
        <f>'II POSEBNI DIO'!D112+'II POSEBNI DIO'!D113</f>
        <v>38000</v>
      </c>
      <c r="F26" s="355">
        <f>'II POSEBNI DIO'!E112+'II POSEBNI DIO'!E113</f>
        <v>14161</v>
      </c>
      <c r="G26" s="130">
        <f>'II POSEBNI DIO'!F112+'II POSEBNI DIO'!F113</f>
        <v>35000</v>
      </c>
      <c r="H26" s="131">
        <f t="shared" si="0"/>
        <v>92.10526315789474</v>
      </c>
      <c r="I26" s="384">
        <f t="shared" si="1"/>
        <v>0.22585383720507035</v>
      </c>
      <c r="J26" s="30" t="e">
        <f>#REF!/#REF!*100</f>
        <v>#REF!</v>
      </c>
    </row>
    <row r="27" spans="1:14" ht="12.75" customHeight="1">
      <c r="A27" s="144">
        <v>613700</v>
      </c>
      <c r="B27" s="58" t="s">
        <v>77</v>
      </c>
      <c r="C27" s="131">
        <f>'II POSEBNI DIO'!C114+'II POSEBNI DIO'!C115</f>
        <v>696530</v>
      </c>
      <c r="D27" s="131">
        <f>9930+462673</f>
        <v>472603</v>
      </c>
      <c r="E27" s="131">
        <f>'II POSEBNI DIO'!D114+'II POSEBNI DIO'!D115</f>
        <v>916800</v>
      </c>
      <c r="F27" s="312">
        <f>'II POSEBNI DIO'!E114+'II POSEBNI DIO'!E115</f>
        <v>482173</v>
      </c>
      <c r="G27" s="131">
        <f>'II POSEBNI DIO'!F114+'II POSEBNI DIO'!F115</f>
        <v>916800</v>
      </c>
      <c r="H27" s="131">
        <f t="shared" si="0"/>
        <v>100</v>
      </c>
      <c r="I27" s="384">
        <f t="shared" si="1"/>
        <v>5.9160799414173866</v>
      </c>
      <c r="J27" s="30" t="e">
        <f>#REF!/#REF!*100</f>
        <v>#REF!</v>
      </c>
    </row>
    <row r="28" spans="1:14">
      <c r="A28" s="142">
        <v>613800</v>
      </c>
      <c r="B28" s="71" t="s">
        <v>266</v>
      </c>
      <c r="C28" s="35">
        <f>'II POSEBNI DIO'!C126+'II POSEBNI DIO'!C127</f>
        <v>20000</v>
      </c>
      <c r="D28" s="35">
        <v>9118</v>
      </c>
      <c r="E28" s="35">
        <f>'II POSEBNI DIO'!D126+'II POSEBNI DIO'!D127</f>
        <v>20000</v>
      </c>
      <c r="F28" s="309">
        <f>'II POSEBNI DIO'!E126+'II POSEBNI DIO'!E127</f>
        <v>8790</v>
      </c>
      <c r="G28" s="35">
        <f>'II POSEBNI DIO'!F126+'II POSEBNI DIO'!F127</f>
        <v>17000</v>
      </c>
      <c r="H28" s="131">
        <f t="shared" si="0"/>
        <v>85</v>
      </c>
      <c r="I28" s="384">
        <f t="shared" si="1"/>
        <v>0.10970043521389132</v>
      </c>
      <c r="J28" s="30" t="e">
        <f>#REF!/#REF!*100</f>
        <v>#REF!</v>
      </c>
    </row>
    <row r="29" spans="1:14">
      <c r="A29" s="144">
        <v>613900</v>
      </c>
      <c r="B29" s="58" t="s">
        <v>78</v>
      </c>
      <c r="C29" s="41" t="e">
        <f>SUM('II POSEBNI DIO'!C128+'II POSEBNI DIO'!C129+'II POSEBNI DIO'!C132+'II POSEBNI DIO'!#REF!+'II POSEBNI DIO'!C133+'II POSEBNI DIO'!C134+'II POSEBNI DIO'!C139+'II POSEBNI DIO'!C140+'II POSEBNI DIO'!C141+'II POSEBNI DIO'!#REF!)</f>
        <v>#REF!</v>
      </c>
      <c r="D29" s="35">
        <v>376537</v>
      </c>
      <c r="E29" s="35">
        <f>SUM('II POSEBNI DIO'!D128:D141)-'II POSEBNI DIO'!D134-'II POSEBNI DIO'!D129</f>
        <v>611000</v>
      </c>
      <c r="F29" s="309">
        <f>SUM('II POSEBNI DIO'!E128:E141)-'II POSEBNI DIO'!E129-'II POSEBNI DIO'!E134</f>
        <v>424342</v>
      </c>
      <c r="G29" s="35">
        <f>'II POSEBNI DIO'!F128+'II POSEBNI DIO'!F129+'II POSEBNI DIO'!F132+'II POSEBNI DIO'!F133+'II POSEBNI DIO'!F134+'II POSEBNI DIO'!F139+'II POSEBNI DIO'!F140+'II POSEBNI DIO'!F141</f>
        <v>789000</v>
      </c>
      <c r="H29" s="131">
        <f t="shared" si="0"/>
        <v>129.13256955810147</v>
      </c>
      <c r="I29" s="384">
        <f t="shared" si="1"/>
        <v>5.091390787280015</v>
      </c>
      <c r="J29" s="30" t="e">
        <f>#REF!/#REF!*100</f>
        <v>#REF!</v>
      </c>
    </row>
    <row r="30" spans="1:14">
      <c r="A30" s="144"/>
      <c r="B30" s="58"/>
      <c r="C30" s="35"/>
      <c r="D30" s="35"/>
      <c r="E30" s="35"/>
      <c r="F30" s="309"/>
      <c r="G30" s="35"/>
      <c r="H30" s="131"/>
      <c r="I30" s="384">
        <f t="shared" si="1"/>
        <v>0</v>
      </c>
      <c r="J30" s="28"/>
    </row>
    <row r="31" spans="1:14" ht="12.75" customHeight="1">
      <c r="A31" s="147">
        <v>614000</v>
      </c>
      <c r="B31" s="159" t="s">
        <v>79</v>
      </c>
      <c r="C31" s="50">
        <f>SUM(C32+C35+C47+C71+C78+C82)</f>
        <v>4238500</v>
      </c>
      <c r="D31" s="50">
        <f>D32+D35+D47+D71+D78+D82</f>
        <v>2319133</v>
      </c>
      <c r="E31" s="50">
        <f>RASHOD!E32+RASHOD!E35+RASHOD!E47+RASHOD!E71+RASHOD!E78+RASHOD!E82</f>
        <v>5417292</v>
      </c>
      <c r="F31" s="320">
        <f>F32+F35+F47+F71+F78+F82</f>
        <v>2894408</v>
      </c>
      <c r="G31" s="50">
        <f>G32+G35+G47+G71+G78+G82</f>
        <v>5395000</v>
      </c>
      <c r="H31" s="360">
        <f t="shared" si="0"/>
        <v>99.588502890374002</v>
      </c>
      <c r="I31" s="383">
        <f t="shared" si="1"/>
        <v>34.813755763467277</v>
      </c>
      <c r="J31" s="28" t="e">
        <f>#REF!/#REF!*100</f>
        <v>#REF!</v>
      </c>
    </row>
    <row r="32" spans="1:14" ht="12.75" customHeight="1">
      <c r="A32" s="148">
        <v>614100</v>
      </c>
      <c r="B32" s="61" t="s">
        <v>210</v>
      </c>
      <c r="C32" s="50">
        <f>SUM(C33:C34)</f>
        <v>100000</v>
      </c>
      <c r="D32" s="50">
        <f>D33+D34</f>
        <v>48100</v>
      </c>
      <c r="E32" s="50">
        <f>E33+E34</f>
        <v>55000</v>
      </c>
      <c r="F32" s="320">
        <f>F33+F34</f>
        <v>36800</v>
      </c>
      <c r="G32" s="50">
        <f>G33+G34</f>
        <v>70000</v>
      </c>
      <c r="H32" s="360">
        <f t="shared" si="0"/>
        <v>127.27272727272727</v>
      </c>
      <c r="I32" s="383">
        <f t="shared" si="1"/>
        <v>0.4517076744101407</v>
      </c>
      <c r="J32" s="28" t="e">
        <f>#REF!/#REF!*100</f>
        <v>#REF!</v>
      </c>
      <c r="N32" s="62"/>
    </row>
    <row r="33" spans="1:12" s="62" customFormat="1">
      <c r="A33" s="144">
        <v>614124</v>
      </c>
      <c r="B33" s="58" t="s">
        <v>81</v>
      </c>
      <c r="C33" s="35">
        <f>'II POSEBNI DIO'!C144</f>
        <v>80000</v>
      </c>
      <c r="D33" s="35">
        <v>28100</v>
      </c>
      <c r="E33" s="35">
        <f>'II POSEBNI DIO'!D144</f>
        <v>35000</v>
      </c>
      <c r="F33" s="309">
        <f>'II POSEBNI DIO'!E144</f>
        <v>18800</v>
      </c>
      <c r="G33" s="35">
        <f>'II POSEBNI DIO'!F144</f>
        <v>50000</v>
      </c>
      <c r="H33" s="131">
        <f t="shared" si="0"/>
        <v>142.85714285714286</v>
      </c>
      <c r="I33" s="384">
        <f t="shared" si="1"/>
        <v>0.32264833886438626</v>
      </c>
      <c r="J33" s="30" t="e">
        <f>#REF!/#REF!*100</f>
        <v>#REF!</v>
      </c>
    </row>
    <row r="34" spans="1:12" s="62" customFormat="1">
      <c r="A34" s="144">
        <v>614170</v>
      </c>
      <c r="B34" s="58" t="s">
        <v>82</v>
      </c>
      <c r="C34" s="35">
        <f>'II POSEBNI DIO'!C145</f>
        <v>20000</v>
      </c>
      <c r="D34" s="35">
        <v>20000</v>
      </c>
      <c r="E34" s="35">
        <f>'II POSEBNI DIO'!D145</f>
        <v>20000</v>
      </c>
      <c r="F34" s="309">
        <f>'II POSEBNI DIO'!E145</f>
        <v>18000</v>
      </c>
      <c r="G34" s="35">
        <f>'II POSEBNI DIO'!F145</f>
        <v>20000</v>
      </c>
      <c r="H34" s="131">
        <f t="shared" si="0"/>
        <v>100</v>
      </c>
      <c r="I34" s="384">
        <f t="shared" si="1"/>
        <v>0.12905933554575449</v>
      </c>
      <c r="J34" s="30" t="e">
        <f>#REF!/#REF!*100</f>
        <v>#REF!</v>
      </c>
    </row>
    <row r="35" spans="1:12" s="62" customFormat="1">
      <c r="A35" s="149">
        <v>614200</v>
      </c>
      <c r="B35" s="65" t="s">
        <v>84</v>
      </c>
      <c r="C35" s="50">
        <f>SUM(C37:C46)</f>
        <v>915000</v>
      </c>
      <c r="D35" s="50">
        <f>SUM(D37:D46)</f>
        <v>368987</v>
      </c>
      <c r="E35" s="50">
        <f>SUM(E37:E46)</f>
        <v>930000</v>
      </c>
      <c r="F35" s="320">
        <f>SUM(F37:F46)</f>
        <v>357962</v>
      </c>
      <c r="G35" s="50">
        <f>SUM(G36:G46)</f>
        <v>990000</v>
      </c>
      <c r="H35" s="360">
        <f t="shared" si="0"/>
        <v>106.45161290322579</v>
      </c>
      <c r="I35" s="383">
        <f t="shared" si="1"/>
        <v>6.3884371095148484</v>
      </c>
      <c r="J35" s="28" t="e">
        <f>#REF!/#REF!*100</f>
        <v>#REF!</v>
      </c>
    </row>
    <row r="36" spans="1:12" s="62" customFormat="1" ht="25.5">
      <c r="A36" s="66">
        <v>614221</v>
      </c>
      <c r="B36" s="368" t="s">
        <v>389</v>
      </c>
      <c r="C36" s="50"/>
      <c r="D36" s="50"/>
      <c r="E36" s="370">
        <v>0</v>
      </c>
      <c r="F36" s="369">
        <v>0</v>
      </c>
      <c r="G36" s="370">
        <f>'II POSEBNI DIO'!F147</f>
        <v>55000</v>
      </c>
      <c r="H36" s="369">
        <v>0</v>
      </c>
      <c r="I36" s="384">
        <f t="shared" si="1"/>
        <v>0.3549131727508249</v>
      </c>
      <c r="J36" s="28"/>
    </row>
    <row r="37" spans="1:12" s="62" customFormat="1" ht="12.75" customHeight="1">
      <c r="A37" s="117">
        <v>614225</v>
      </c>
      <c r="B37" s="69" t="s">
        <v>195</v>
      </c>
      <c r="C37" s="35">
        <f>'II POSEBNI DIO'!C148</f>
        <v>150000</v>
      </c>
      <c r="D37" s="35">
        <v>83500</v>
      </c>
      <c r="E37" s="35">
        <f>'II POSEBNI DIO'!D148</f>
        <v>150000</v>
      </c>
      <c r="F37" s="309">
        <f>'II POSEBNI DIO'!E148</f>
        <v>81400</v>
      </c>
      <c r="G37" s="35">
        <f>'II POSEBNI DIO'!F148</f>
        <v>150000</v>
      </c>
      <c r="H37" s="131">
        <f t="shared" si="0"/>
        <v>100</v>
      </c>
      <c r="I37" s="384">
        <f t="shared" si="1"/>
        <v>0.96794501659315868</v>
      </c>
      <c r="J37" s="30"/>
    </row>
    <row r="38" spans="1:12" s="62" customFormat="1" ht="12" customHeight="1">
      <c r="A38" s="66">
        <v>614231</v>
      </c>
      <c r="B38" s="69" t="s">
        <v>86</v>
      </c>
      <c r="C38" s="35">
        <f>'II POSEBNI DIO'!C149</f>
        <v>15000</v>
      </c>
      <c r="D38" s="35">
        <v>15000</v>
      </c>
      <c r="E38" s="35">
        <f>'II POSEBNI DIO'!D149</f>
        <v>15000</v>
      </c>
      <c r="F38" s="309">
        <f>'II POSEBNI DIO'!E149</f>
        <v>15000</v>
      </c>
      <c r="G38" s="35">
        <f>'II POSEBNI DIO'!F149</f>
        <v>15000</v>
      </c>
      <c r="H38" s="131">
        <f t="shared" si="0"/>
        <v>100</v>
      </c>
      <c r="I38" s="384">
        <f t="shared" si="1"/>
        <v>9.6794501659315885E-2</v>
      </c>
      <c r="J38" s="30"/>
      <c r="L38" s="175"/>
    </row>
    <row r="39" spans="1:12" s="62" customFormat="1" ht="12.75" customHeight="1">
      <c r="A39" s="117">
        <v>614232</v>
      </c>
      <c r="B39" s="69" t="s">
        <v>85</v>
      </c>
      <c r="C39" s="35">
        <f>'II POSEBNI DIO'!C150</f>
        <v>65000</v>
      </c>
      <c r="D39" s="35">
        <v>4200</v>
      </c>
      <c r="E39" s="35">
        <f>'II POSEBNI DIO'!D150</f>
        <v>70000</v>
      </c>
      <c r="F39" s="309">
        <f>'II POSEBNI DIO'!E150</f>
        <v>4700</v>
      </c>
      <c r="G39" s="35">
        <f>'II POSEBNI DIO'!F150</f>
        <v>70000</v>
      </c>
      <c r="H39" s="131">
        <f t="shared" si="0"/>
        <v>100</v>
      </c>
      <c r="I39" s="384">
        <f t="shared" si="1"/>
        <v>0.4517076744101407</v>
      </c>
      <c r="J39" s="30"/>
      <c r="L39" s="175"/>
    </row>
    <row r="40" spans="1:12" s="62" customFormat="1" ht="12.75" customHeight="1">
      <c r="A40" s="31">
        <v>614234</v>
      </c>
      <c r="B40" s="58" t="s">
        <v>304</v>
      </c>
      <c r="C40" s="35">
        <f>'II POSEBNI DIO'!C151</f>
        <v>100000</v>
      </c>
      <c r="D40" s="35">
        <v>97500</v>
      </c>
      <c r="E40" s="35">
        <f>'II POSEBNI DIO'!D151</f>
        <v>150000</v>
      </c>
      <c r="F40" s="309">
        <f>'II POSEBNI DIO'!E151</f>
        <v>126000</v>
      </c>
      <c r="G40" s="35">
        <f>'II POSEBNI DIO'!F151</f>
        <v>150000</v>
      </c>
      <c r="H40" s="131">
        <f t="shared" si="0"/>
        <v>100</v>
      </c>
      <c r="I40" s="384">
        <f t="shared" si="1"/>
        <v>0.96794501659315868</v>
      </c>
      <c r="J40" s="30"/>
    </row>
    <row r="41" spans="1:12" ht="12.75" customHeight="1">
      <c r="A41" s="60">
        <v>614234</v>
      </c>
      <c r="B41" s="71" t="s">
        <v>201</v>
      </c>
      <c r="C41" s="35">
        <f>'II POSEBNI DIO'!C152</f>
        <v>10000</v>
      </c>
      <c r="D41" s="35">
        <v>4149</v>
      </c>
      <c r="E41" s="35">
        <f>'II POSEBNI DIO'!D152</f>
        <v>10000</v>
      </c>
      <c r="F41" s="309">
        <f>'II POSEBNI DIO'!E152</f>
        <v>6004</v>
      </c>
      <c r="G41" s="35">
        <f>'II POSEBNI DIO'!F152</f>
        <v>10000</v>
      </c>
      <c r="H41" s="131">
        <f t="shared" si="0"/>
        <v>100</v>
      </c>
      <c r="I41" s="384">
        <f t="shared" si="1"/>
        <v>6.4529667772877247E-2</v>
      </c>
      <c r="J41" s="30" t="e">
        <f>#REF!/#REF!*100</f>
        <v>#REF!</v>
      </c>
    </row>
    <row r="42" spans="1:12" ht="12.75" customHeight="1">
      <c r="A42" s="169">
        <v>614239</v>
      </c>
      <c r="B42" s="182" t="s">
        <v>274</v>
      </c>
      <c r="C42" s="35">
        <f>'II POSEBNI DIO'!C153</f>
        <v>200000</v>
      </c>
      <c r="D42" s="35">
        <v>82900</v>
      </c>
      <c r="E42" s="35">
        <f>'II POSEBNI DIO'!D153</f>
        <v>200000</v>
      </c>
      <c r="F42" s="309">
        <f>'II POSEBNI DIO'!E153</f>
        <v>0</v>
      </c>
      <c r="G42" s="35">
        <f>'II POSEBNI DIO'!F153</f>
        <v>200000</v>
      </c>
      <c r="H42" s="131">
        <f t="shared" si="0"/>
        <v>100</v>
      </c>
      <c r="I42" s="384">
        <f t="shared" si="1"/>
        <v>1.2905933554575451</v>
      </c>
      <c r="J42" s="30" t="e">
        <f>#REF!/#REF!*100</f>
        <v>#REF!</v>
      </c>
    </row>
    <row r="43" spans="1:12" ht="12.75" customHeight="1">
      <c r="A43" s="68">
        <v>614241</v>
      </c>
      <c r="B43" s="174" t="s">
        <v>203</v>
      </c>
      <c r="C43" s="35">
        <f>'II POSEBNI DIO'!C154</f>
        <v>200000</v>
      </c>
      <c r="D43" s="35">
        <v>9718</v>
      </c>
      <c r="E43" s="35">
        <f>'II POSEBNI DIO'!D154</f>
        <v>180000</v>
      </c>
      <c r="F43" s="309">
        <f>'II POSEBNI DIO'!E154</f>
        <v>45954</v>
      </c>
      <c r="G43" s="35">
        <f>'II POSEBNI DIO'!F154</f>
        <v>180000</v>
      </c>
      <c r="H43" s="131">
        <f t="shared" si="0"/>
        <v>100</v>
      </c>
      <c r="I43" s="384">
        <f t="shared" si="1"/>
        <v>1.1615340199117905</v>
      </c>
      <c r="J43" s="30"/>
    </row>
    <row r="44" spans="1:12" ht="12.75" customHeight="1">
      <c r="A44" s="68">
        <v>614241</v>
      </c>
      <c r="B44" s="255" t="s">
        <v>335</v>
      </c>
      <c r="C44" s="35">
        <f>'II POSEBNI DIO'!C155</f>
        <v>100000</v>
      </c>
      <c r="D44" s="35">
        <v>0</v>
      </c>
      <c r="E44" s="35">
        <f>'II POSEBNI DIO'!D155</f>
        <v>60000</v>
      </c>
      <c r="F44" s="309">
        <f>'II POSEBNI DIO'!E155</f>
        <v>10694</v>
      </c>
      <c r="G44" s="35">
        <f>'II POSEBNI DIO'!F155</f>
        <v>60000</v>
      </c>
      <c r="H44" s="131">
        <f t="shared" si="0"/>
        <v>100</v>
      </c>
      <c r="I44" s="384">
        <f t="shared" si="1"/>
        <v>0.38717800663726354</v>
      </c>
      <c r="J44" s="30"/>
    </row>
    <row r="45" spans="1:12" ht="12.75" customHeight="1">
      <c r="A45" s="68">
        <v>614243</v>
      </c>
      <c r="B45" s="174" t="s">
        <v>87</v>
      </c>
      <c r="C45" s="35">
        <f>'II POSEBNI DIO'!C156</f>
        <v>15000</v>
      </c>
      <c r="D45" s="35">
        <v>0</v>
      </c>
      <c r="E45" s="35">
        <f>'II POSEBNI DIO'!D156</f>
        <v>15000</v>
      </c>
      <c r="F45" s="309">
        <f>'II POSEBNI DIO'!E156</f>
        <v>0</v>
      </c>
      <c r="G45" s="35">
        <f>'II POSEBNI DIO'!F156</f>
        <v>20000</v>
      </c>
      <c r="H45" s="131">
        <f t="shared" si="0"/>
        <v>133.33333333333331</v>
      </c>
      <c r="I45" s="384">
        <f t="shared" si="1"/>
        <v>0.12905933554575449</v>
      </c>
      <c r="J45" s="30"/>
    </row>
    <row r="46" spans="1:12" ht="12.75" customHeight="1">
      <c r="A46" s="68">
        <v>614243</v>
      </c>
      <c r="B46" s="174" t="s">
        <v>202</v>
      </c>
      <c r="C46" s="35">
        <f>'II POSEBNI DIO'!C157</f>
        <v>60000</v>
      </c>
      <c r="D46" s="35">
        <v>72020</v>
      </c>
      <c r="E46" s="35">
        <f>'II POSEBNI DIO'!D157</f>
        <v>80000</v>
      </c>
      <c r="F46" s="309">
        <f>'II POSEBNI DIO'!E157</f>
        <v>68210</v>
      </c>
      <c r="G46" s="35">
        <f>'II POSEBNI DIO'!F157</f>
        <v>80000</v>
      </c>
      <c r="H46" s="131">
        <f t="shared" si="0"/>
        <v>100</v>
      </c>
      <c r="I46" s="384">
        <f t="shared" si="1"/>
        <v>0.51623734218301798</v>
      </c>
      <c r="J46" s="30" t="e">
        <f>#REF!/#REF!*100</f>
        <v>#REF!</v>
      </c>
    </row>
    <row r="47" spans="1:12" ht="12.75" customHeight="1">
      <c r="A47" s="64">
        <v>614300</v>
      </c>
      <c r="B47" s="65" t="s">
        <v>88</v>
      </c>
      <c r="C47" s="50">
        <f>SUM(C48:C70)</f>
        <v>2185500</v>
      </c>
      <c r="D47" s="50">
        <f>SUM(D48:D70)</f>
        <v>1393169</v>
      </c>
      <c r="E47" s="50">
        <f>SUM(E48:E70)</f>
        <v>2692492</v>
      </c>
      <c r="F47" s="320">
        <f>SUM(F48:F70)</f>
        <v>1359742</v>
      </c>
      <c r="G47" s="50">
        <f>SUM(G48:G70)</f>
        <v>2885000</v>
      </c>
      <c r="H47" s="360">
        <f t="shared" si="0"/>
        <v>107.14980768745089</v>
      </c>
      <c r="I47" s="383">
        <f t="shared" si="1"/>
        <v>18.616809152475085</v>
      </c>
      <c r="J47" s="28" t="e">
        <f>#REF!/#REF!*100</f>
        <v>#REF!</v>
      </c>
    </row>
    <row r="48" spans="1:12">
      <c r="A48" s="31">
        <v>614311</v>
      </c>
      <c r="B48" s="58" t="s">
        <v>90</v>
      </c>
      <c r="C48" s="35">
        <f>'II POSEBNI DIO'!C159</f>
        <v>253000</v>
      </c>
      <c r="D48" s="35">
        <v>167290</v>
      </c>
      <c r="E48" s="35">
        <f>'II POSEBNI DIO'!D159</f>
        <v>390000</v>
      </c>
      <c r="F48" s="309">
        <f>'II POSEBNI DIO'!E159</f>
        <v>158745</v>
      </c>
      <c r="G48" s="35">
        <f>'II POSEBNI DIO'!F159</f>
        <v>306000</v>
      </c>
      <c r="H48" s="131">
        <f t="shared" si="0"/>
        <v>78.461538461538467</v>
      </c>
      <c r="I48" s="384">
        <f t="shared" si="1"/>
        <v>1.9746078338500439</v>
      </c>
      <c r="J48" s="30" t="e">
        <f>#REF!/#REF!*100</f>
        <v>#REF!</v>
      </c>
    </row>
    <row r="49" spans="1:13">
      <c r="A49" s="31">
        <v>614311</v>
      </c>
      <c r="B49" s="58" t="s">
        <v>91</v>
      </c>
      <c r="C49" s="35">
        <f>'II POSEBNI DIO'!C177</f>
        <v>120000</v>
      </c>
      <c r="D49" s="35">
        <v>11737</v>
      </c>
      <c r="E49" s="35">
        <f>'II POSEBNI DIO'!D177</f>
        <v>175000</v>
      </c>
      <c r="F49" s="309">
        <f>'II POSEBNI DIO'!E177</f>
        <v>67419</v>
      </c>
      <c r="G49" s="35">
        <f>'II POSEBNI DIO'!F177</f>
        <v>195000</v>
      </c>
      <c r="H49" s="131">
        <f t="shared" si="0"/>
        <v>111.42857142857143</v>
      </c>
      <c r="I49" s="384">
        <f t="shared" si="1"/>
        <v>1.2583285215711064</v>
      </c>
      <c r="J49" s="30" t="e">
        <f>#REF!/#REF!*100</f>
        <v>#REF!</v>
      </c>
    </row>
    <row r="50" spans="1:13">
      <c r="A50" s="31">
        <v>614311</v>
      </c>
      <c r="B50" s="58" t="s">
        <v>94</v>
      </c>
      <c r="C50" s="35">
        <f>'II POSEBNI DIO'!C182</f>
        <v>971500</v>
      </c>
      <c r="D50" s="35">
        <v>709106</v>
      </c>
      <c r="E50" s="35">
        <f>'II POSEBNI DIO'!D182</f>
        <v>1091992</v>
      </c>
      <c r="F50" s="309">
        <f>'II POSEBNI DIO'!E182</f>
        <v>586580</v>
      </c>
      <c r="G50" s="35">
        <f>'II POSEBNI DIO'!F182</f>
        <v>1278000</v>
      </c>
      <c r="H50" s="131">
        <f t="shared" si="0"/>
        <v>117.03382442362215</v>
      </c>
      <c r="I50" s="384">
        <f t="shared" si="1"/>
        <v>8.2468915413737136</v>
      </c>
      <c r="J50" s="30" t="e">
        <f>#REF!/#REF!*100</f>
        <v>#REF!</v>
      </c>
    </row>
    <row r="51" spans="1:13">
      <c r="A51" s="31">
        <v>614311</v>
      </c>
      <c r="B51" s="58" t="s">
        <v>95</v>
      </c>
      <c r="C51" s="35">
        <f>'II POSEBNI DIO'!C190</f>
        <v>300000</v>
      </c>
      <c r="D51" s="35">
        <v>203370</v>
      </c>
      <c r="E51" s="35">
        <f>'II POSEBNI DIO'!D190</f>
        <v>350000</v>
      </c>
      <c r="F51" s="309">
        <f>'II POSEBNI DIO'!E190</f>
        <v>223875</v>
      </c>
      <c r="G51" s="35">
        <f>'II POSEBNI DIO'!F190</f>
        <v>350000</v>
      </c>
      <c r="H51" s="131">
        <f t="shared" si="0"/>
        <v>100</v>
      </c>
      <c r="I51" s="384">
        <f t="shared" si="1"/>
        <v>2.2585383720507037</v>
      </c>
      <c r="J51" s="30" t="e">
        <f>#REF!/#REF!*100</f>
        <v>#REF!</v>
      </c>
      <c r="M51" s="37"/>
    </row>
    <row r="52" spans="1:13">
      <c r="A52" s="31">
        <v>614311</v>
      </c>
      <c r="B52" s="58" t="s">
        <v>93</v>
      </c>
      <c r="C52" s="35">
        <f>'II POSEBNI DIO'!C192</f>
        <v>80000</v>
      </c>
      <c r="D52" s="35">
        <v>36000</v>
      </c>
      <c r="E52" s="35">
        <f>'II POSEBNI DIO'!D192</f>
        <v>95000</v>
      </c>
      <c r="F52" s="309">
        <f>'II POSEBNI DIO'!E192</f>
        <v>12000</v>
      </c>
      <c r="G52" s="35">
        <f>'II POSEBNI DIO'!F192</f>
        <v>95000</v>
      </c>
      <c r="H52" s="131">
        <f t="shared" si="0"/>
        <v>100</v>
      </c>
      <c r="I52" s="384">
        <f t="shared" si="1"/>
        <v>0.61303184384233389</v>
      </c>
      <c r="J52" s="30"/>
    </row>
    <row r="53" spans="1:13" ht="12.75" customHeight="1">
      <c r="A53" s="31">
        <v>614311</v>
      </c>
      <c r="B53" s="58" t="s">
        <v>336</v>
      </c>
      <c r="C53" s="35">
        <f>'II POSEBNI DIO'!C197</f>
        <v>50000</v>
      </c>
      <c r="D53" s="35">
        <v>37496</v>
      </c>
      <c r="E53" s="35">
        <f>'II POSEBNI DIO'!D197</f>
        <v>60000</v>
      </c>
      <c r="F53" s="309">
        <f>'II POSEBNI DIO'!E197</f>
        <v>43500</v>
      </c>
      <c r="G53" s="35">
        <f>'II POSEBNI DIO'!F197</f>
        <v>60000</v>
      </c>
      <c r="H53" s="131">
        <f t="shared" si="0"/>
        <v>100</v>
      </c>
      <c r="I53" s="384">
        <f t="shared" si="1"/>
        <v>0.38717800663726354</v>
      </c>
      <c r="J53" s="30" t="e">
        <f>#REF!/#REF!*100</f>
        <v>#REF!</v>
      </c>
    </row>
    <row r="54" spans="1:13" ht="12.75" customHeight="1">
      <c r="A54" s="31">
        <v>614311</v>
      </c>
      <c r="B54" s="58" t="s">
        <v>255</v>
      </c>
      <c r="C54" s="35">
        <f>'II POSEBNI DIO'!C198</f>
        <v>40000</v>
      </c>
      <c r="D54" s="35">
        <v>40000</v>
      </c>
      <c r="E54" s="35">
        <f>'II POSEBNI DIO'!D198</f>
        <v>50000</v>
      </c>
      <c r="F54" s="309">
        <f>'II POSEBNI DIO'!E198</f>
        <v>43750</v>
      </c>
      <c r="G54" s="35">
        <f>'II POSEBNI DIO'!F198</f>
        <v>60000</v>
      </c>
      <c r="H54" s="131">
        <f t="shared" si="0"/>
        <v>120</v>
      </c>
      <c r="I54" s="384">
        <f t="shared" si="1"/>
        <v>0.38717800663726354</v>
      </c>
      <c r="J54" s="30" t="e">
        <f>#REF!/#REF!*100</f>
        <v>#REF!</v>
      </c>
    </row>
    <row r="55" spans="1:13" ht="12.75" customHeight="1">
      <c r="A55" s="31">
        <v>614311</v>
      </c>
      <c r="B55" s="58" t="s">
        <v>97</v>
      </c>
      <c r="C55" s="35">
        <f>'II POSEBNI DIO'!C199</f>
        <v>110000</v>
      </c>
      <c r="D55" s="35">
        <v>79576</v>
      </c>
      <c r="E55" s="35">
        <v>0</v>
      </c>
      <c r="F55" s="309">
        <f>'II POSEBNI DIO'!E199</f>
        <v>48172</v>
      </c>
      <c r="G55" s="35">
        <f>'II POSEBNI DIO'!F199</f>
        <v>130000</v>
      </c>
      <c r="H55" s="131">
        <v>0</v>
      </c>
      <c r="I55" s="384">
        <f t="shared" si="1"/>
        <v>0.83888568104740424</v>
      </c>
      <c r="J55" s="30" t="e">
        <f>#REF!/#REF!*100</f>
        <v>#REF!</v>
      </c>
    </row>
    <row r="56" spans="1:13" ht="12.75" customHeight="1">
      <c r="A56" s="31">
        <v>614311</v>
      </c>
      <c r="B56" s="257" t="s">
        <v>343</v>
      </c>
      <c r="C56" s="35">
        <v>0</v>
      </c>
      <c r="D56" s="35">
        <v>0</v>
      </c>
      <c r="E56" s="35">
        <v>40000</v>
      </c>
      <c r="F56" s="309">
        <f>'II POSEBNI DIO'!E200</f>
        <v>9000</v>
      </c>
      <c r="G56" s="35">
        <f>'II POSEBNI DIO'!F200</f>
        <v>0</v>
      </c>
      <c r="H56" s="131">
        <f t="shared" si="0"/>
        <v>0</v>
      </c>
      <c r="I56" s="384">
        <f t="shared" si="1"/>
        <v>0</v>
      </c>
      <c r="J56" s="30"/>
    </row>
    <row r="57" spans="1:13" ht="12.75" customHeight="1">
      <c r="A57" s="31">
        <v>614311</v>
      </c>
      <c r="B57" s="257" t="s">
        <v>344</v>
      </c>
      <c r="C57" s="35">
        <v>0</v>
      </c>
      <c r="D57" s="35">
        <v>0</v>
      </c>
      <c r="E57" s="35">
        <v>20000</v>
      </c>
      <c r="F57" s="309">
        <f>'II POSEBNI DIO'!E201</f>
        <v>0</v>
      </c>
      <c r="G57" s="35">
        <f>'II POSEBNI DIO'!F201</f>
        <v>0</v>
      </c>
      <c r="H57" s="131">
        <f t="shared" si="0"/>
        <v>0</v>
      </c>
      <c r="I57" s="384">
        <f t="shared" si="1"/>
        <v>0</v>
      </c>
      <c r="J57" s="30"/>
    </row>
    <row r="58" spans="1:13" ht="12.75" customHeight="1">
      <c r="A58" s="31">
        <v>614311</v>
      </c>
      <c r="B58" s="257" t="s">
        <v>353</v>
      </c>
      <c r="C58" s="35">
        <v>0</v>
      </c>
      <c r="D58" s="35">
        <v>0</v>
      </c>
      <c r="E58" s="35">
        <v>10000</v>
      </c>
      <c r="F58" s="309">
        <f>'II POSEBNI DIO'!E202</f>
        <v>1000</v>
      </c>
      <c r="G58" s="35">
        <f>'II POSEBNI DIO'!F202</f>
        <v>0</v>
      </c>
      <c r="H58" s="131">
        <f t="shared" si="0"/>
        <v>0</v>
      </c>
      <c r="I58" s="384">
        <f t="shared" si="1"/>
        <v>0</v>
      </c>
      <c r="J58" s="30"/>
    </row>
    <row r="59" spans="1:13" ht="12.75" customHeight="1">
      <c r="A59" s="31">
        <v>614311</v>
      </c>
      <c r="B59" s="257" t="s">
        <v>358</v>
      </c>
      <c r="C59" s="35">
        <v>0</v>
      </c>
      <c r="D59" s="35">
        <v>0</v>
      </c>
      <c r="E59" s="35">
        <v>10000</v>
      </c>
      <c r="F59" s="309">
        <f>'II POSEBNI DIO'!E203</f>
        <v>0</v>
      </c>
      <c r="G59" s="35">
        <f>'II POSEBNI DIO'!F203</f>
        <v>0</v>
      </c>
      <c r="H59" s="131">
        <f t="shared" si="0"/>
        <v>0</v>
      </c>
      <c r="I59" s="384">
        <f t="shared" si="1"/>
        <v>0</v>
      </c>
      <c r="J59" s="30"/>
    </row>
    <row r="60" spans="1:13" ht="12.75" customHeight="1">
      <c r="A60" s="31">
        <v>614311</v>
      </c>
      <c r="B60" s="288" t="s">
        <v>354</v>
      </c>
      <c r="C60" s="304">
        <v>0</v>
      </c>
      <c r="D60" s="304">
        <v>0</v>
      </c>
      <c r="E60" s="304">
        <v>5000</v>
      </c>
      <c r="F60" s="319">
        <f>'II POSEBNI DIO'!E204</f>
        <v>0</v>
      </c>
      <c r="G60" s="35">
        <f>'II POSEBNI DIO'!F204</f>
        <v>0</v>
      </c>
      <c r="H60" s="131">
        <f t="shared" si="0"/>
        <v>0</v>
      </c>
      <c r="I60" s="384">
        <f t="shared" si="1"/>
        <v>0</v>
      </c>
      <c r="J60" s="30"/>
    </row>
    <row r="61" spans="1:13">
      <c r="A61" s="31">
        <v>614311</v>
      </c>
      <c r="B61" s="58" t="s">
        <v>98</v>
      </c>
      <c r="C61" s="35">
        <f>'II POSEBNI DIO'!C205</f>
        <v>40000</v>
      </c>
      <c r="D61" s="35">
        <v>2000</v>
      </c>
      <c r="E61" s="35">
        <f>'II POSEBNI DIO'!D205</f>
        <v>40000</v>
      </c>
      <c r="F61" s="309">
        <f>'II POSEBNI DIO'!E205</f>
        <v>0</v>
      </c>
      <c r="G61" s="35">
        <f>'II POSEBNI DIO'!F205</f>
        <v>40000</v>
      </c>
      <c r="H61" s="131">
        <f t="shared" si="0"/>
        <v>100</v>
      </c>
      <c r="I61" s="384">
        <f t="shared" si="1"/>
        <v>0.25811867109150899</v>
      </c>
      <c r="J61" s="30" t="e">
        <f>#REF!/#REF!*100</f>
        <v>#REF!</v>
      </c>
    </row>
    <row r="62" spans="1:13" ht="12.75" customHeight="1">
      <c r="A62" s="31">
        <v>614311</v>
      </c>
      <c r="B62" s="58" t="s">
        <v>297</v>
      </c>
      <c r="C62" s="35">
        <f>'II POSEBNI DIO'!C206</f>
        <v>10000</v>
      </c>
      <c r="D62" s="35">
        <v>0</v>
      </c>
      <c r="E62" s="35">
        <f>'II POSEBNI DIO'!D206</f>
        <v>5000</v>
      </c>
      <c r="F62" s="309">
        <f>'II POSEBNI DIO'!E206</f>
        <v>0</v>
      </c>
      <c r="G62" s="35">
        <f>'II POSEBNI DIO'!F206</f>
        <v>5000</v>
      </c>
      <c r="H62" s="131">
        <f t="shared" si="0"/>
        <v>100</v>
      </c>
      <c r="I62" s="384">
        <f t="shared" si="1"/>
        <v>3.2264833886438624E-2</v>
      </c>
      <c r="J62" s="30" t="e">
        <f>#REF!/#REF!*100</f>
        <v>#REF!</v>
      </c>
    </row>
    <row r="63" spans="1:13" ht="12.75" customHeight="1">
      <c r="A63" s="31">
        <v>614311</v>
      </c>
      <c r="B63" s="58" t="s">
        <v>296</v>
      </c>
      <c r="C63" s="39">
        <f>'II POSEBNI DIO'!C207</f>
        <v>10000</v>
      </c>
      <c r="D63" s="39">
        <v>0</v>
      </c>
      <c r="E63" s="39">
        <f>'II POSEBNI DIO'!D207</f>
        <v>10000</v>
      </c>
      <c r="F63" s="313">
        <f>'II POSEBNI DIO'!E207</f>
        <v>0</v>
      </c>
      <c r="G63" s="39">
        <f>'II POSEBNI DIO'!F207</f>
        <v>10000</v>
      </c>
      <c r="H63" s="131">
        <f t="shared" si="0"/>
        <v>100</v>
      </c>
      <c r="I63" s="384">
        <f t="shared" si="1"/>
        <v>6.4529667772877247E-2</v>
      </c>
      <c r="J63" s="30" t="e">
        <f>#REF!/#REF!*100</f>
        <v>#REF!</v>
      </c>
      <c r="L63" s="37"/>
    </row>
    <row r="64" spans="1:13" ht="12.75" customHeight="1">
      <c r="A64" s="31">
        <v>614311</v>
      </c>
      <c r="B64" s="63" t="s">
        <v>83</v>
      </c>
      <c r="C64" s="39">
        <f>'II POSEBNI DIO'!C208</f>
        <v>2000</v>
      </c>
      <c r="D64" s="39">
        <v>0</v>
      </c>
      <c r="E64" s="39">
        <f>'II POSEBNI DIO'!D208</f>
        <v>12000</v>
      </c>
      <c r="F64" s="313">
        <f>'II POSEBNI DIO'!E208</f>
        <v>0</v>
      </c>
      <c r="G64" s="39">
        <f>'II POSEBNI DIO'!F208</f>
        <v>6000</v>
      </c>
      <c r="H64" s="131">
        <f t="shared" si="0"/>
        <v>50</v>
      </c>
      <c r="I64" s="384">
        <f t="shared" si="1"/>
        <v>3.8717800663726348E-2</v>
      </c>
      <c r="J64" s="30" t="e">
        <f>#REF!/#REF!*100</f>
        <v>#REF!</v>
      </c>
    </row>
    <row r="65" spans="1:10" ht="12.75" customHeight="1">
      <c r="A65" s="31">
        <v>614311</v>
      </c>
      <c r="B65" s="58" t="s">
        <v>99</v>
      </c>
      <c r="C65" s="35">
        <f>'II POSEBNI DIO'!C209</f>
        <v>10000</v>
      </c>
      <c r="D65" s="35">
        <v>8000</v>
      </c>
      <c r="E65" s="35">
        <f>'II POSEBNI DIO'!D209</f>
        <v>10000</v>
      </c>
      <c r="F65" s="309">
        <f>'II POSEBNI DIO'!E209</f>
        <v>10000</v>
      </c>
      <c r="G65" s="35">
        <f>'II POSEBNI DIO'!F209</f>
        <v>10000</v>
      </c>
      <c r="H65" s="131">
        <f t="shared" si="0"/>
        <v>100</v>
      </c>
      <c r="I65" s="384">
        <f t="shared" si="1"/>
        <v>6.4529667772877247E-2</v>
      </c>
      <c r="J65" s="30" t="e">
        <f>#REF!/#REF!*100</f>
        <v>#REF!</v>
      </c>
    </row>
    <row r="66" spans="1:10" ht="12.75" customHeight="1">
      <c r="A66" s="31">
        <v>614311</v>
      </c>
      <c r="B66" s="58" t="s">
        <v>89</v>
      </c>
      <c r="C66" s="35">
        <f>'II POSEBNI DIO'!C210</f>
        <v>10000</v>
      </c>
      <c r="D66" s="35">
        <v>10000</v>
      </c>
      <c r="E66" s="35">
        <f>'II POSEBNI DIO'!D210</f>
        <v>30000</v>
      </c>
      <c r="F66" s="309">
        <f>'II POSEBNI DIO'!E210</f>
        <v>0</v>
      </c>
      <c r="G66" s="35">
        <f>'II POSEBNI DIO'!F210</f>
        <v>10000</v>
      </c>
      <c r="H66" s="131">
        <f t="shared" si="0"/>
        <v>33.333333333333329</v>
      </c>
      <c r="I66" s="384">
        <f t="shared" si="1"/>
        <v>6.4529667772877247E-2</v>
      </c>
      <c r="J66" s="30"/>
    </row>
    <row r="67" spans="1:10" ht="12.75" customHeight="1">
      <c r="A67" s="31">
        <v>614311</v>
      </c>
      <c r="B67" s="58" t="s">
        <v>308</v>
      </c>
      <c r="C67" s="35">
        <v>0</v>
      </c>
      <c r="D67" s="35">
        <v>0</v>
      </c>
      <c r="E67" s="35">
        <f>'II POSEBNI DIO'!D211</f>
        <v>20000</v>
      </c>
      <c r="F67" s="309">
        <f>'II POSEBNI DIO'!E211</f>
        <v>14491</v>
      </c>
      <c r="G67" s="35">
        <f>'II POSEBNI DIO'!F211</f>
        <v>30000</v>
      </c>
      <c r="H67" s="131">
        <f t="shared" si="0"/>
        <v>150</v>
      </c>
      <c r="I67" s="384">
        <f t="shared" si="1"/>
        <v>0.19358900331863177</v>
      </c>
      <c r="J67" s="30"/>
    </row>
    <row r="68" spans="1:10" ht="12.75" customHeight="1">
      <c r="A68" s="31">
        <v>614311</v>
      </c>
      <c r="B68" s="69" t="s">
        <v>215</v>
      </c>
      <c r="C68" s="35">
        <f>'II POSEBNI DIO'!C212</f>
        <v>125000</v>
      </c>
      <c r="D68" s="35">
        <v>70594</v>
      </c>
      <c r="E68" s="35">
        <f>'II POSEBNI DIO'!D212</f>
        <v>150000</v>
      </c>
      <c r="F68" s="309">
        <f>'II POSEBNI DIO'!E212</f>
        <v>130335</v>
      </c>
      <c r="G68" s="35">
        <f>'II POSEBNI DIO'!F212</f>
        <v>195000</v>
      </c>
      <c r="H68" s="131">
        <f t="shared" si="0"/>
        <v>130</v>
      </c>
      <c r="I68" s="384">
        <f t="shared" si="1"/>
        <v>1.2583285215711064</v>
      </c>
      <c r="J68" s="30"/>
    </row>
    <row r="69" spans="1:10" ht="12.75" customHeight="1">
      <c r="A69" s="31">
        <v>614323</v>
      </c>
      <c r="B69" s="58" t="s">
        <v>104</v>
      </c>
      <c r="C69" s="35">
        <f>'II POSEBNI DIO'!C214</f>
        <v>24000</v>
      </c>
      <c r="D69" s="35">
        <v>18000</v>
      </c>
      <c r="E69" s="35">
        <f>'II POSEBNI DIO'!D214</f>
        <v>43500</v>
      </c>
      <c r="F69" s="309">
        <f>'II POSEBNI DIO'!E214</f>
        <v>10875</v>
      </c>
      <c r="G69" s="35">
        <f>'II POSEBNI DIO'!F214</f>
        <v>30000</v>
      </c>
      <c r="H69" s="131">
        <f t="shared" si="0"/>
        <v>68.965517241379317</v>
      </c>
      <c r="I69" s="384">
        <f t="shared" si="1"/>
        <v>0.19358900331863177</v>
      </c>
      <c r="J69" s="30"/>
    </row>
    <row r="70" spans="1:10" ht="12.75" customHeight="1">
      <c r="A70" s="31">
        <v>614329</v>
      </c>
      <c r="B70" s="173" t="s">
        <v>268</v>
      </c>
      <c r="C70" s="35">
        <f>'II POSEBNI DIO'!C216</f>
        <v>30000</v>
      </c>
      <c r="D70" s="35">
        <v>0</v>
      </c>
      <c r="E70" s="35">
        <f>'II POSEBNI DIO'!D216</f>
        <v>75000</v>
      </c>
      <c r="F70" s="309">
        <f>'II POSEBNI DIO'!E216</f>
        <v>0</v>
      </c>
      <c r="G70" s="35">
        <f>'II POSEBNI DIO'!F216</f>
        <v>75000</v>
      </c>
      <c r="H70" s="131">
        <f t="shared" si="0"/>
        <v>100</v>
      </c>
      <c r="I70" s="384">
        <f t="shared" si="1"/>
        <v>0.48397250829657934</v>
      </c>
      <c r="J70" s="30"/>
    </row>
    <row r="71" spans="1:10" ht="12.75" customHeight="1">
      <c r="A71" s="36">
        <v>614400</v>
      </c>
      <c r="B71" s="57" t="s">
        <v>105</v>
      </c>
      <c r="C71" s="70">
        <f>SUM(C72:C73)</f>
        <v>168000</v>
      </c>
      <c r="D71" s="70">
        <f>SUM(D72:D75)</f>
        <v>122600</v>
      </c>
      <c r="E71" s="70">
        <f>SUM(E72:E76)</f>
        <v>554800</v>
      </c>
      <c r="F71" s="322">
        <f>SUM(F72:F76)</f>
        <v>485635</v>
      </c>
      <c r="G71" s="70">
        <f>SUM(G72:G76)</f>
        <v>305000</v>
      </c>
      <c r="H71" s="360">
        <f t="shared" ref="H71:H109" si="2">G71/E71*100</f>
        <v>54.974765681326609</v>
      </c>
      <c r="I71" s="383">
        <f t="shared" ref="I71:I95" si="3">G71/$G$95*100</f>
        <v>1.968154867072756</v>
      </c>
      <c r="J71" s="28" t="e">
        <f>#REF!/#REF!*100</f>
        <v>#REF!</v>
      </c>
    </row>
    <row r="72" spans="1:10">
      <c r="A72" s="53">
        <v>614411</v>
      </c>
      <c r="B72" s="52" t="s">
        <v>106</v>
      </c>
      <c r="C72" s="35">
        <f>'II POSEBNI DIO'!C219</f>
        <v>156000</v>
      </c>
      <c r="D72" s="35">
        <v>117000</v>
      </c>
      <c r="E72" s="35">
        <f>'II POSEBNI DIO'!D219</f>
        <v>171600</v>
      </c>
      <c r="F72" s="309">
        <f>'II POSEBNI DIO'!E219</f>
        <v>124800</v>
      </c>
      <c r="G72" s="35">
        <f>'II POSEBNI DIO'!F219</f>
        <v>190000</v>
      </c>
      <c r="H72" s="131">
        <f t="shared" si="2"/>
        <v>110.72261072261071</v>
      </c>
      <c r="I72" s="384">
        <f t="shared" si="3"/>
        <v>1.2260636876846678</v>
      </c>
      <c r="J72" s="30" t="e">
        <f>#REF!/#REF!*100</f>
        <v>#REF!</v>
      </c>
    </row>
    <row r="73" spans="1:10">
      <c r="A73" s="53">
        <v>614411</v>
      </c>
      <c r="B73" s="72" t="s">
        <v>107</v>
      </c>
      <c r="C73" s="35">
        <f>'II POSEBNI DIO'!C220</f>
        <v>12000</v>
      </c>
      <c r="D73" s="35">
        <v>5600</v>
      </c>
      <c r="E73" s="35">
        <f>'II POSEBNI DIO'!D220</f>
        <v>13200</v>
      </c>
      <c r="F73" s="309">
        <f>'II POSEBNI DIO'!E220</f>
        <v>8000</v>
      </c>
      <c r="G73" s="35">
        <f>'II POSEBNI DIO'!F220</f>
        <v>15000</v>
      </c>
      <c r="H73" s="131">
        <f t="shared" si="2"/>
        <v>113.63636363636364</v>
      </c>
      <c r="I73" s="384">
        <f t="shared" si="3"/>
        <v>9.6794501659315885E-2</v>
      </c>
      <c r="J73" s="30" t="e">
        <f>#REF!/#REF!*100</f>
        <v>#REF!</v>
      </c>
    </row>
    <row r="74" spans="1:10">
      <c r="A74" s="122">
        <v>614411</v>
      </c>
      <c r="B74" s="261" t="s">
        <v>390</v>
      </c>
      <c r="C74" s="39"/>
      <c r="D74" s="35">
        <v>0</v>
      </c>
      <c r="E74" s="309">
        <v>0</v>
      </c>
      <c r="F74" s="35">
        <v>0</v>
      </c>
      <c r="G74" s="35">
        <f>'II POSEBNI DIO'!F221</f>
        <v>80000</v>
      </c>
      <c r="H74" s="131">
        <v>0</v>
      </c>
      <c r="I74" s="384">
        <f t="shared" si="3"/>
        <v>0.51623734218301798</v>
      </c>
      <c r="J74" s="30"/>
    </row>
    <row r="75" spans="1:10">
      <c r="A75" s="53">
        <v>614423</v>
      </c>
      <c r="B75" s="52" t="s">
        <v>238</v>
      </c>
      <c r="C75" s="35">
        <f>'II POSEBNI DIO'!C222</f>
        <v>0</v>
      </c>
      <c r="D75" s="35">
        <v>0</v>
      </c>
      <c r="E75" s="35">
        <f>'II POSEBNI DIO'!D222</f>
        <v>350000</v>
      </c>
      <c r="F75" s="309">
        <f>'II POSEBNI DIO'!E222</f>
        <v>350000</v>
      </c>
      <c r="G75" s="35">
        <f>'II POSEBNI DIO'!F222</f>
        <v>0</v>
      </c>
      <c r="H75" s="131">
        <f t="shared" si="2"/>
        <v>0</v>
      </c>
      <c r="I75" s="384">
        <f t="shared" si="3"/>
        <v>0</v>
      </c>
      <c r="J75" s="30"/>
    </row>
    <row r="76" spans="1:10">
      <c r="A76" s="117">
        <v>614424</v>
      </c>
      <c r="B76" s="261" t="s">
        <v>342</v>
      </c>
      <c r="C76" s="39">
        <v>0</v>
      </c>
      <c r="D76" s="39">
        <v>0</v>
      </c>
      <c r="E76" s="306">
        <f>'II POSEBNI DIO'!D223</f>
        <v>20000</v>
      </c>
      <c r="F76" s="306">
        <f>'II POSEBNI DIO'!E223</f>
        <v>2835</v>
      </c>
      <c r="G76" s="97">
        <f>'II POSEBNI DIO'!F223</f>
        <v>20000</v>
      </c>
      <c r="H76" s="131">
        <f t="shared" si="2"/>
        <v>100</v>
      </c>
      <c r="I76" s="384">
        <f t="shared" si="3"/>
        <v>0.12905933554575449</v>
      </c>
      <c r="J76" s="30"/>
    </row>
    <row r="77" spans="1:10">
      <c r="A77" s="294"/>
      <c r="B77" s="292"/>
      <c r="C77" s="222"/>
      <c r="D77" s="222"/>
      <c r="E77" s="222"/>
      <c r="F77" s="354"/>
      <c r="G77" s="222"/>
      <c r="H77" s="131"/>
      <c r="I77" s="384">
        <f t="shared" si="3"/>
        <v>0</v>
      </c>
      <c r="J77" s="30"/>
    </row>
    <row r="78" spans="1:10" ht="12.75" customHeight="1">
      <c r="A78" s="73">
        <v>614500</v>
      </c>
      <c r="B78" s="183" t="s">
        <v>206</v>
      </c>
      <c r="C78" s="50">
        <f>'II POSEBNI DIO'!C225</f>
        <v>645000</v>
      </c>
      <c r="D78" s="50">
        <f>D79+D80</f>
        <v>277985</v>
      </c>
      <c r="E78" s="50">
        <f>E79+E80</f>
        <v>925000</v>
      </c>
      <c r="F78" s="320">
        <f>F79+F80</f>
        <v>479694</v>
      </c>
      <c r="G78" s="50">
        <f>G79+G80</f>
        <v>845000</v>
      </c>
      <c r="H78" s="360">
        <f t="shared" si="2"/>
        <v>91.351351351351354</v>
      </c>
      <c r="I78" s="383">
        <f t="shared" si="3"/>
        <v>5.452756926808128</v>
      </c>
      <c r="J78" s="28" t="e">
        <f>#REF!/#REF!*100</f>
        <v>#REF!</v>
      </c>
    </row>
    <row r="79" spans="1:10" ht="12.75" customHeight="1">
      <c r="A79" s="74">
        <v>614511</v>
      </c>
      <c r="B79" s="69" t="s">
        <v>205</v>
      </c>
      <c r="C79" s="35">
        <v>245000</v>
      </c>
      <c r="D79" s="35">
        <v>198645</v>
      </c>
      <c r="E79" s="35">
        <f>'II POSEBNI DIO'!D226</f>
        <v>445000</v>
      </c>
      <c r="F79" s="309">
        <f>'II POSEBNI DIO'!E226</f>
        <v>329838</v>
      </c>
      <c r="G79" s="35">
        <f>'II POSEBNI DIO'!F226</f>
        <v>445000</v>
      </c>
      <c r="H79" s="131">
        <f t="shared" si="2"/>
        <v>100</v>
      </c>
      <c r="I79" s="384">
        <f t="shared" si="3"/>
        <v>2.8715702158930378</v>
      </c>
      <c r="J79" s="28"/>
    </row>
    <row r="80" spans="1:10">
      <c r="A80" s="60">
        <v>614515</v>
      </c>
      <c r="B80" s="52" t="s">
        <v>103</v>
      </c>
      <c r="C80" s="158">
        <v>400000</v>
      </c>
      <c r="D80" s="158">
        <v>79340</v>
      </c>
      <c r="E80" s="158">
        <f>'II POSEBNI DIO'!D231</f>
        <v>480000</v>
      </c>
      <c r="F80" s="353">
        <f>'II POSEBNI DIO'!E231</f>
        <v>149856</v>
      </c>
      <c r="G80" s="158">
        <f>'II POSEBNI DIO'!F231</f>
        <v>400000</v>
      </c>
      <c r="H80" s="131">
        <f t="shared" si="2"/>
        <v>83.333333333333343</v>
      </c>
      <c r="I80" s="384">
        <f t="shared" si="3"/>
        <v>2.5811867109150901</v>
      </c>
      <c r="J80" s="28"/>
    </row>
    <row r="81" spans="1:14">
      <c r="A81" s="60"/>
      <c r="B81" s="52"/>
      <c r="C81" s="166"/>
      <c r="D81" s="166"/>
      <c r="E81" s="166"/>
      <c r="F81" s="352"/>
      <c r="G81" s="166"/>
      <c r="H81" s="131"/>
      <c r="I81" s="384">
        <f t="shared" si="3"/>
        <v>0</v>
      </c>
      <c r="J81" s="28"/>
    </row>
    <row r="82" spans="1:14">
      <c r="A82" s="73">
        <v>614800</v>
      </c>
      <c r="B82" s="49" t="s">
        <v>108</v>
      </c>
      <c r="C82" s="70">
        <f>'II POSEBNI DIO'!C233</f>
        <v>225000</v>
      </c>
      <c r="D82" s="70">
        <v>108292</v>
      </c>
      <c r="E82" s="70">
        <f>'II POSEBNI DIO'!D233</f>
        <v>260000</v>
      </c>
      <c r="F82" s="322">
        <f>'II POSEBNI DIO'!E233</f>
        <v>174575</v>
      </c>
      <c r="G82" s="70">
        <f>'II POSEBNI DIO'!F233</f>
        <v>300000</v>
      </c>
      <c r="H82" s="360">
        <f t="shared" si="2"/>
        <v>115.38461538461537</v>
      </c>
      <c r="I82" s="383">
        <f t="shared" si="3"/>
        <v>1.9358900331863174</v>
      </c>
      <c r="J82" s="28" t="e">
        <f>#REF!/#REF!*100</f>
        <v>#REF!</v>
      </c>
    </row>
    <row r="83" spans="1:14">
      <c r="A83" s="74"/>
      <c r="B83" s="52"/>
      <c r="C83" s="158"/>
      <c r="D83" s="158"/>
      <c r="E83" s="158"/>
      <c r="F83" s="353"/>
      <c r="G83" s="158"/>
      <c r="H83" s="131"/>
      <c r="I83" s="384">
        <f t="shared" si="3"/>
        <v>0</v>
      </c>
      <c r="J83" s="30" t="e">
        <f>#REF!/#REF!*100</f>
        <v>#REF!</v>
      </c>
    </row>
    <row r="84" spans="1:14">
      <c r="A84" s="176">
        <v>615000</v>
      </c>
      <c r="B84" s="177" t="s">
        <v>109</v>
      </c>
      <c r="C84" s="70">
        <f>'II POSEBNI DIO'!C237</f>
        <v>20000</v>
      </c>
      <c r="D84" s="70">
        <v>20000</v>
      </c>
      <c r="E84" s="70">
        <f>'II POSEBNI DIO'!D237</f>
        <v>107000</v>
      </c>
      <c r="F84" s="322">
        <f>'II POSEBNI DIO'!E237</f>
        <v>21719</v>
      </c>
      <c r="G84" s="70">
        <f>'II POSEBNI DIO'!F237</f>
        <v>260000</v>
      </c>
      <c r="H84" s="360">
        <f t="shared" si="2"/>
        <v>242.99065420560746</v>
      </c>
      <c r="I84" s="383">
        <f t="shared" si="3"/>
        <v>1.6777713620948085</v>
      </c>
      <c r="J84" s="30"/>
    </row>
    <row r="85" spans="1:14">
      <c r="A85" s="53"/>
      <c r="B85" s="75"/>
      <c r="C85" s="158"/>
      <c r="D85" s="158"/>
      <c r="E85" s="158"/>
      <c r="F85" s="353"/>
      <c r="G85" s="158"/>
      <c r="H85" s="131"/>
      <c r="I85" s="384">
        <f t="shared" si="3"/>
        <v>0</v>
      </c>
      <c r="J85" s="28"/>
    </row>
    <row r="86" spans="1:14" ht="12.75" customHeight="1">
      <c r="A86" s="27">
        <v>616000</v>
      </c>
      <c r="B86" s="57" t="s">
        <v>110</v>
      </c>
      <c r="C86" s="70">
        <f>'II POSEBNI DIO'!C245</f>
        <v>6000</v>
      </c>
      <c r="D86" s="70">
        <v>3807</v>
      </c>
      <c r="E86" s="70">
        <f>'II POSEBNI DIO'!D245</f>
        <v>4000</v>
      </c>
      <c r="F86" s="322">
        <f>'II POSEBNI DIO'!E245</f>
        <v>1373</v>
      </c>
      <c r="G86" s="70">
        <f>'II POSEBNI DIO'!F245</f>
        <v>3000</v>
      </c>
      <c r="H86" s="360">
        <f t="shared" si="2"/>
        <v>75</v>
      </c>
      <c r="I86" s="383">
        <f t="shared" si="3"/>
        <v>1.9358900331863174E-2</v>
      </c>
      <c r="J86" s="28" t="e">
        <f>#REF!/#REF!*100</f>
        <v>#REF!</v>
      </c>
    </row>
    <row r="87" spans="1:14" ht="25.5" customHeight="1">
      <c r="A87" s="76">
        <v>680000</v>
      </c>
      <c r="B87" s="77" t="s">
        <v>111</v>
      </c>
      <c r="C87" s="14">
        <f>SUM(C88:C92)</f>
        <v>1608570</v>
      </c>
      <c r="D87" s="14">
        <f>SUM(D88:D92)</f>
        <v>1100036</v>
      </c>
      <c r="E87" s="14">
        <f>SUM(E88:E92)</f>
        <v>2026000</v>
      </c>
      <c r="F87" s="315">
        <f>SUM(F88:F92)</f>
        <v>1411429</v>
      </c>
      <c r="G87" s="14">
        <f>SUM(G88:G92)</f>
        <v>2310742</v>
      </c>
      <c r="H87" s="361">
        <f t="shared" si="2"/>
        <v>114.05439289239882</v>
      </c>
      <c r="I87" s="382">
        <f t="shared" si="3"/>
        <v>14.911141356883393</v>
      </c>
      <c r="J87" s="34" t="e">
        <f>#REF!/#REF!*100</f>
        <v>#REF!</v>
      </c>
      <c r="L87" s="37"/>
    </row>
    <row r="88" spans="1:14">
      <c r="A88" s="31">
        <v>681100</v>
      </c>
      <c r="B88" s="58" t="s">
        <v>112</v>
      </c>
      <c r="C88" s="35">
        <f>'II POSEBNI DIO'!C263</f>
        <v>184160</v>
      </c>
      <c r="D88" s="35">
        <v>106732</v>
      </c>
      <c r="E88" s="35">
        <f>'II POSEBNI DIO'!D263</f>
        <v>190000</v>
      </c>
      <c r="F88" s="309">
        <f>'II POSEBNI DIO'!E263</f>
        <v>110055</v>
      </c>
      <c r="G88" s="35">
        <f>'II POSEBNI DIO'!F263</f>
        <v>237680</v>
      </c>
      <c r="H88" s="131">
        <f t="shared" si="2"/>
        <v>125.09473684210526</v>
      </c>
      <c r="I88" s="384">
        <f t="shared" si="3"/>
        <v>1.5337411436257464</v>
      </c>
      <c r="J88" s="30" t="e">
        <f>#REF!/#REF!*100</f>
        <v>#REF!</v>
      </c>
    </row>
    <row r="89" spans="1:14">
      <c r="A89" s="31">
        <v>681100</v>
      </c>
      <c r="B89" s="58" t="s">
        <v>113</v>
      </c>
      <c r="C89" s="35">
        <f>'II POSEBNI DIO'!C248</f>
        <v>145450</v>
      </c>
      <c r="D89" s="35">
        <v>123742</v>
      </c>
      <c r="E89" s="35">
        <f>'II POSEBNI DIO'!D248</f>
        <v>165000</v>
      </c>
      <c r="F89" s="309">
        <f>'II POSEBNI DIO'!E248</f>
        <v>128519</v>
      </c>
      <c r="G89" s="35">
        <f>'II POSEBNI DIO'!F248</f>
        <v>203014</v>
      </c>
      <c r="H89" s="131">
        <f t="shared" si="2"/>
        <v>123.03878787878789</v>
      </c>
      <c r="I89" s="384">
        <f t="shared" si="3"/>
        <v>1.3100425973242902</v>
      </c>
      <c r="J89" s="30" t="e">
        <f>#REF!/#REF!*100</f>
        <v>#REF!</v>
      </c>
    </row>
    <row r="90" spans="1:14">
      <c r="A90" s="31">
        <v>681100</v>
      </c>
      <c r="B90" s="58" t="s">
        <v>114</v>
      </c>
      <c r="C90" s="35">
        <f>'II POSEBNI DIO'!C259</f>
        <v>503190</v>
      </c>
      <c r="D90" s="35">
        <v>381120</v>
      </c>
      <c r="E90" s="35">
        <f>'II POSEBNI DIO'!D259</f>
        <v>805000</v>
      </c>
      <c r="F90" s="309">
        <f>'II POSEBNI DIO'!E259</f>
        <v>618851</v>
      </c>
      <c r="G90" s="35">
        <f>'II POSEBNI DIO'!F259</f>
        <v>960000</v>
      </c>
      <c r="H90" s="131">
        <f t="shared" si="2"/>
        <v>119.25465838509317</v>
      </c>
      <c r="I90" s="384">
        <f t="shared" si="3"/>
        <v>6.1948481061962166</v>
      </c>
      <c r="J90" s="30" t="e">
        <f>#REF!/#REF!*100</f>
        <v>#REF!</v>
      </c>
    </row>
    <row r="91" spans="1:14">
      <c r="A91" s="31">
        <v>681100</v>
      </c>
      <c r="B91" s="58" t="s">
        <v>115</v>
      </c>
      <c r="C91" s="35">
        <f>'II POSEBNI DIO'!C267</f>
        <v>107150</v>
      </c>
      <c r="D91" s="35">
        <v>79030</v>
      </c>
      <c r="E91" s="35">
        <f>'II POSEBNI DIO'!D267</f>
        <v>128000</v>
      </c>
      <c r="F91" s="309">
        <f>'II POSEBNI DIO'!E267</f>
        <v>84410</v>
      </c>
      <c r="G91" s="35">
        <f>'II POSEBNI DIO'!F267</f>
        <v>134500</v>
      </c>
      <c r="H91" s="131">
        <f t="shared" si="2"/>
        <v>105.078125</v>
      </c>
      <c r="I91" s="384">
        <f t="shared" si="3"/>
        <v>0.86792403154519904</v>
      </c>
      <c r="J91" s="30" t="e">
        <f>#REF!/#REF!*100</f>
        <v>#REF!</v>
      </c>
    </row>
    <row r="92" spans="1:14">
      <c r="A92" s="31">
        <v>681100</v>
      </c>
      <c r="B92" s="58" t="s">
        <v>116</v>
      </c>
      <c r="C92" s="35">
        <f>'II POSEBNI DIO'!C253</f>
        <v>668620</v>
      </c>
      <c r="D92" s="35">
        <f>424412-15000</f>
        <v>409412</v>
      </c>
      <c r="E92" s="35">
        <f>'II POSEBNI DIO'!D253</f>
        <v>738000</v>
      </c>
      <c r="F92" s="309">
        <f>'II POSEBNI DIO'!E253</f>
        <v>469594</v>
      </c>
      <c r="G92" s="35">
        <f>'II POSEBNI DIO'!F253</f>
        <v>775548</v>
      </c>
      <c r="H92" s="131">
        <f t="shared" si="2"/>
        <v>105.08780487804879</v>
      </c>
      <c r="I92" s="384">
        <f t="shared" si="3"/>
        <v>5.0045854781919408</v>
      </c>
      <c r="J92" s="30" t="e">
        <f>#REF!/#REF!*100</f>
        <v>#REF!</v>
      </c>
    </row>
    <row r="93" spans="1:14">
      <c r="A93" s="139">
        <v>600000</v>
      </c>
      <c r="B93" s="171" t="s">
        <v>231</v>
      </c>
      <c r="C93" s="98">
        <f>'II POSEBNI DIO'!C273</f>
        <v>130000</v>
      </c>
      <c r="D93" s="98">
        <v>67833</v>
      </c>
      <c r="E93" s="98">
        <f>'II POSEBNI DIO'!D273</f>
        <v>130000</v>
      </c>
      <c r="F93" s="223">
        <f>'II POSEBNI DIO'!E273</f>
        <v>75058</v>
      </c>
      <c r="G93" s="98">
        <f>'II POSEBNI DIO'!F273</f>
        <v>130000</v>
      </c>
      <c r="H93" s="361">
        <f t="shared" si="2"/>
        <v>100</v>
      </c>
      <c r="I93" s="382">
        <f t="shared" si="3"/>
        <v>0.83888568104740424</v>
      </c>
      <c r="J93" s="30"/>
      <c r="L93" s="37"/>
    </row>
    <row r="94" spans="1:14">
      <c r="A94" s="176"/>
      <c r="B94" s="230"/>
      <c r="C94" s="99"/>
      <c r="D94" s="99"/>
      <c r="E94" s="99"/>
      <c r="F94" s="311"/>
      <c r="G94" s="99"/>
      <c r="H94" s="131"/>
      <c r="I94" s="384"/>
      <c r="J94" s="30"/>
      <c r="L94" s="37"/>
    </row>
    <row r="95" spans="1:14">
      <c r="A95" s="40"/>
      <c r="B95" s="78" t="s">
        <v>220</v>
      </c>
      <c r="C95" s="14" t="e">
        <f>'II POSEBNI DIO'!C275</f>
        <v>#REF!</v>
      </c>
      <c r="D95" s="14">
        <f>D5+D87+D93</f>
        <v>7472015</v>
      </c>
      <c r="E95" s="14">
        <f>E5+E87+E93</f>
        <v>14357594</v>
      </c>
      <c r="F95" s="315">
        <f>F5+F87+F93</f>
        <v>8796405</v>
      </c>
      <c r="G95" s="14">
        <f>G5+G87+G93</f>
        <v>15496748</v>
      </c>
      <c r="H95" s="361">
        <f t="shared" si="2"/>
        <v>107.93415665605255</v>
      </c>
      <c r="I95" s="382">
        <f t="shared" si="3"/>
        <v>100</v>
      </c>
      <c r="J95" s="34" t="e">
        <f>#REF!/#REF!*100</f>
        <v>#REF!</v>
      </c>
      <c r="L95" s="160"/>
      <c r="M95" s="37"/>
      <c r="N95" s="37"/>
    </row>
    <row r="96" spans="1:14">
      <c r="A96" s="31"/>
      <c r="B96" s="57"/>
      <c r="C96" s="158"/>
      <c r="D96" s="158"/>
      <c r="E96" s="158"/>
      <c r="F96" s="353"/>
      <c r="G96" s="158"/>
      <c r="H96" s="131"/>
      <c r="I96" s="384"/>
      <c r="J96" s="28"/>
    </row>
    <row r="97" spans="1:13" ht="15.75" customHeight="1">
      <c r="A97" s="76">
        <v>820000</v>
      </c>
      <c r="B97" s="79" t="s">
        <v>221</v>
      </c>
      <c r="C97" s="14">
        <f>SUM(C98:C108)</f>
        <v>6305000</v>
      </c>
      <c r="D97" s="14">
        <f>SUM(D98:D108)</f>
        <v>3374074</v>
      </c>
      <c r="E97" s="14">
        <f>E98+E100+E102+E104+E106+E108</f>
        <v>9278000</v>
      </c>
      <c r="F97" s="315">
        <f>F98+F100+F102+F104+F106+F108</f>
        <v>4684436</v>
      </c>
      <c r="G97" s="14">
        <f>G98+G100+G102+G104+G106+G108</f>
        <v>7982000</v>
      </c>
      <c r="H97" s="361">
        <f t="shared" si="2"/>
        <v>86.031472300064678</v>
      </c>
      <c r="I97" s="382">
        <f>G97/$G$109*100</f>
        <v>33.996702038796954</v>
      </c>
      <c r="J97" s="34" t="e">
        <f>#REF!/#REF!*100</f>
        <v>#REF!</v>
      </c>
    </row>
    <row r="98" spans="1:13" ht="12.75" customHeight="1">
      <c r="A98" s="82">
        <v>821100</v>
      </c>
      <c r="B98" s="81" t="s">
        <v>117</v>
      </c>
      <c r="C98" s="70">
        <f>'II POSEBNI DIO'!C278</f>
        <v>30000</v>
      </c>
      <c r="D98" s="70">
        <v>0</v>
      </c>
      <c r="E98" s="70">
        <f>'II POSEBNI DIO'!D278</f>
        <v>20000</v>
      </c>
      <c r="F98" s="322">
        <f>'II POSEBNI DIO'!E278</f>
        <v>0</v>
      </c>
      <c r="G98" s="70">
        <f>'II POSEBNI DIO'!F278</f>
        <v>20000</v>
      </c>
      <c r="H98" s="360">
        <f t="shared" si="2"/>
        <v>100</v>
      </c>
      <c r="I98" s="383">
        <f t="shared" ref="I98:I109" si="4">G98/$G$109*100</f>
        <v>8.5183417787013174E-2</v>
      </c>
      <c r="J98" s="28" t="e">
        <f>#REF!/#REF!*100</f>
        <v>#REF!</v>
      </c>
    </row>
    <row r="99" spans="1:13" ht="12.75" customHeight="1">
      <c r="A99" s="80"/>
      <c r="B99" s="81"/>
      <c r="C99" s="158"/>
      <c r="D99" s="158"/>
      <c r="E99" s="158"/>
      <c r="F99" s="353"/>
      <c r="G99" s="158"/>
      <c r="H99" s="360"/>
      <c r="I99" s="383"/>
      <c r="J99" s="28"/>
    </row>
    <row r="100" spans="1:13" ht="12.75" customHeight="1">
      <c r="A100" s="82">
        <v>821200</v>
      </c>
      <c r="B100" s="83" t="s">
        <v>118</v>
      </c>
      <c r="C100" s="70">
        <f>'II POSEBNI DIO'!C280</f>
        <v>3250000</v>
      </c>
      <c r="D100" s="70">
        <v>1063254</v>
      </c>
      <c r="E100" s="70">
        <f>'II POSEBNI DIO'!D280</f>
        <v>5425000</v>
      </c>
      <c r="F100" s="322">
        <f>'II POSEBNI DIO'!E280</f>
        <v>2642143</v>
      </c>
      <c r="G100" s="70">
        <f>'II POSEBNI DIO'!F280</f>
        <v>3740000</v>
      </c>
      <c r="H100" s="360">
        <f t="shared" si="2"/>
        <v>68.940092165898619</v>
      </c>
      <c r="I100" s="383">
        <f t="shared" si="4"/>
        <v>15.929299126171465</v>
      </c>
      <c r="J100" s="28" t="e">
        <f>#REF!/#REF!*100</f>
        <v>#REF!</v>
      </c>
    </row>
    <row r="101" spans="1:13" ht="12.75" customHeight="1">
      <c r="A101" s="80"/>
      <c r="B101" s="81"/>
      <c r="C101" s="158"/>
      <c r="D101" s="158"/>
      <c r="E101" s="158"/>
      <c r="F101" s="353"/>
      <c r="G101" s="158"/>
      <c r="H101" s="360"/>
      <c r="I101" s="383"/>
      <c r="J101" s="28"/>
    </row>
    <row r="102" spans="1:13" ht="12.75" customHeight="1">
      <c r="A102" s="82">
        <v>821300</v>
      </c>
      <c r="B102" s="83" t="s">
        <v>119</v>
      </c>
      <c r="C102" s="70">
        <f>'II POSEBNI DIO'!C288</f>
        <v>290000</v>
      </c>
      <c r="D102" s="70">
        <v>164805</v>
      </c>
      <c r="E102" s="70">
        <f>'II POSEBNI DIO'!D288</f>
        <v>475000</v>
      </c>
      <c r="F102" s="322">
        <f>'II POSEBNI DIO'!E288</f>
        <v>65376</v>
      </c>
      <c r="G102" s="70">
        <f>'II POSEBNI DIO'!F288</f>
        <v>270000</v>
      </c>
      <c r="H102" s="360">
        <f t="shared" si="2"/>
        <v>56.84210526315789</v>
      </c>
      <c r="I102" s="383">
        <f t="shared" si="4"/>
        <v>1.1499761401246777</v>
      </c>
      <c r="J102" s="28" t="e">
        <f>#REF!/#REF!*100</f>
        <v>#REF!</v>
      </c>
    </row>
    <row r="103" spans="1:13" ht="12.75" customHeight="1">
      <c r="A103" s="80"/>
      <c r="B103" s="81"/>
      <c r="C103" s="158"/>
      <c r="D103" s="158"/>
      <c r="E103" s="158"/>
      <c r="F103" s="353"/>
      <c r="G103" s="158"/>
      <c r="H103" s="360"/>
      <c r="I103" s="383"/>
      <c r="J103" s="28"/>
      <c r="L103" s="37"/>
    </row>
    <row r="104" spans="1:13" ht="12.75" customHeight="1">
      <c r="A104" s="82">
        <v>821500</v>
      </c>
      <c r="B104" s="83" t="s">
        <v>232</v>
      </c>
      <c r="C104" s="70">
        <f>'II POSEBNI DIO'!C295</f>
        <v>140000</v>
      </c>
      <c r="D104" s="70">
        <v>177409</v>
      </c>
      <c r="E104" s="70">
        <f>'II POSEBNI DIO'!D295</f>
        <v>350000</v>
      </c>
      <c r="F104" s="322">
        <f>'II POSEBNI DIO'!E295</f>
        <v>61802</v>
      </c>
      <c r="G104" s="70">
        <f>'II POSEBNI DIO'!F295</f>
        <v>280000</v>
      </c>
      <c r="H104" s="360">
        <f t="shared" si="2"/>
        <v>80</v>
      </c>
      <c r="I104" s="383">
        <f t="shared" si="4"/>
        <v>1.1925678490181846</v>
      </c>
      <c r="J104" s="28" t="e">
        <f>#REF!/#REF!*100</f>
        <v>#REF!</v>
      </c>
    </row>
    <row r="105" spans="1:13" ht="12.75" customHeight="1">
      <c r="A105" s="80"/>
      <c r="B105" s="81"/>
      <c r="C105" s="158"/>
      <c r="D105" s="158"/>
      <c r="E105" s="158"/>
      <c r="F105" s="353"/>
      <c r="G105" s="158"/>
      <c r="H105" s="360"/>
      <c r="I105" s="383"/>
      <c r="J105" s="28"/>
    </row>
    <row r="106" spans="1:13" ht="12.75" customHeight="1">
      <c r="A106" s="82">
        <v>821600</v>
      </c>
      <c r="B106" s="83" t="s">
        <v>233</v>
      </c>
      <c r="C106" s="70">
        <f>'II POSEBNI DIO'!C297</f>
        <v>1750000</v>
      </c>
      <c r="D106" s="70">
        <v>1152614</v>
      </c>
      <c r="E106" s="70">
        <f>'II POSEBNI DIO'!D297</f>
        <v>2203000</v>
      </c>
      <c r="F106" s="322">
        <f>'II POSEBNI DIO'!E297</f>
        <v>1135054</v>
      </c>
      <c r="G106" s="70">
        <f>'II POSEBNI DIO'!F297</f>
        <v>2867000</v>
      </c>
      <c r="H106" s="360">
        <f t="shared" si="2"/>
        <v>130.14071720381298</v>
      </c>
      <c r="I106" s="383">
        <f t="shared" si="4"/>
        <v>12.211042939768339</v>
      </c>
      <c r="J106" s="28" t="e">
        <f>#REF!/#REF!*100</f>
        <v>#REF!</v>
      </c>
      <c r="M106" s="37"/>
    </row>
    <row r="107" spans="1:13" ht="12.75" customHeight="1">
      <c r="A107" s="80"/>
      <c r="B107" s="81"/>
      <c r="C107" s="158"/>
      <c r="D107" s="158"/>
      <c r="E107" s="158"/>
      <c r="F107" s="353"/>
      <c r="G107" s="158"/>
      <c r="H107" s="360"/>
      <c r="I107" s="383"/>
      <c r="J107" s="28"/>
    </row>
    <row r="108" spans="1:13" ht="12.75" customHeight="1" thickBot="1">
      <c r="A108" s="327">
        <v>823300</v>
      </c>
      <c r="B108" s="328" t="s">
        <v>122</v>
      </c>
      <c r="C108" s="329">
        <f>'II POSEBNI DIO'!C312</f>
        <v>845000</v>
      </c>
      <c r="D108" s="329">
        <v>815992</v>
      </c>
      <c r="E108" s="329">
        <f>'II POSEBNI DIO'!D312</f>
        <v>805000</v>
      </c>
      <c r="F108" s="356">
        <f>'II POSEBNI DIO'!E312</f>
        <v>780061</v>
      </c>
      <c r="G108" s="329">
        <f>'II POSEBNI DIO'!F312</f>
        <v>805000</v>
      </c>
      <c r="H108" s="362">
        <f t="shared" si="2"/>
        <v>100</v>
      </c>
      <c r="I108" s="385">
        <f t="shared" si="4"/>
        <v>3.4286325659272801</v>
      </c>
      <c r="J108" s="28" t="e">
        <f>#REF!/#REF!*100</f>
        <v>#REF!</v>
      </c>
    </row>
    <row r="109" spans="1:13" ht="12.75" customHeight="1" thickBot="1">
      <c r="A109" s="422" t="s">
        <v>222</v>
      </c>
      <c r="B109" s="423"/>
      <c r="C109" s="220" t="e">
        <f>'II POSEBNI DIO'!C315</f>
        <v>#REF!</v>
      </c>
      <c r="D109" s="220">
        <f>D95+D97</f>
        <v>10846089</v>
      </c>
      <c r="E109" s="366">
        <f>E95+E97</f>
        <v>23635594</v>
      </c>
      <c r="F109" s="307">
        <f>F95+F97</f>
        <v>13480841</v>
      </c>
      <c r="G109" s="363">
        <f>G95+G97</f>
        <v>23478748</v>
      </c>
      <c r="H109" s="364">
        <f t="shared" si="2"/>
        <v>99.336399161366543</v>
      </c>
      <c r="I109" s="365">
        <f t="shared" si="4"/>
        <v>100</v>
      </c>
      <c r="J109" s="46"/>
      <c r="L109" s="37"/>
    </row>
    <row r="110" spans="1:13" ht="12.75" customHeight="1"/>
    <row r="111" spans="1:13" ht="12.75" customHeight="1"/>
    <row r="112" spans="1:13" ht="12.75" customHeight="1"/>
    <row r="113" ht="12.75" customHeight="1"/>
    <row r="114" ht="12.75" customHeight="1"/>
  </sheetData>
  <mergeCells count="10">
    <mergeCell ref="J2:J3"/>
    <mergeCell ref="A109:B109"/>
    <mergeCell ref="C2:C3"/>
    <mergeCell ref="A1:J1"/>
    <mergeCell ref="A2:A3"/>
    <mergeCell ref="I2:I3"/>
    <mergeCell ref="B2:B3"/>
    <mergeCell ref="G2:G3"/>
    <mergeCell ref="H2:H3"/>
    <mergeCell ref="E2:E3"/>
  </mergeCells>
  <pageMargins left="0.9055118110236221" right="0.70866141732283472" top="0.74803149606299213" bottom="0.74803149606299213" header="0.31496062992125984" footer="0.31496062992125984"/>
  <pageSetup paperSize="9" firstPageNumber="3" orientation="landscape" verticalDpi="4294967293" r:id="rId1"/>
  <headerFooter alignWithMargins="0">
    <oddFooter>&amp;R&amp;P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1"/>
  </sheetPr>
  <dimension ref="A1:N315"/>
  <sheetViews>
    <sheetView topLeftCell="A31" zoomScaleNormal="100" zoomScaleSheetLayoutView="100" workbookViewId="0">
      <selection activeCell="F210" sqref="F210"/>
    </sheetView>
  </sheetViews>
  <sheetFormatPr defaultRowHeight="12.75"/>
  <cols>
    <col min="1" max="1" width="10" customWidth="1"/>
    <col min="2" max="2" width="54.5703125" style="32" customWidth="1"/>
    <col min="3" max="3" width="15.7109375" hidden="1" customWidth="1"/>
    <col min="4" max="5" width="15.7109375" customWidth="1"/>
    <col min="6" max="6" width="14.5703125" customWidth="1"/>
    <col min="7" max="7" width="15.7109375" customWidth="1"/>
    <col min="8" max="8" width="13.42578125" customWidth="1"/>
    <col min="9" max="9" width="14.42578125" customWidth="1"/>
    <col min="10" max="10" width="14.140625" customWidth="1"/>
  </cols>
  <sheetData>
    <row r="1" spans="1:10" ht="15.75" customHeight="1" thickBot="1">
      <c r="A1" s="431" t="s">
        <v>371</v>
      </c>
      <c r="B1" s="431"/>
      <c r="C1" s="431"/>
      <c r="D1" s="431"/>
      <c r="E1" s="431"/>
      <c r="F1" s="431"/>
      <c r="G1" s="431"/>
    </row>
    <row r="2" spans="1:10" ht="12.75" customHeight="1">
      <c r="A2" s="425" t="s">
        <v>14</v>
      </c>
      <c r="B2" s="437" t="s">
        <v>123</v>
      </c>
      <c r="C2" s="410" t="s">
        <v>256</v>
      </c>
      <c r="D2" s="418" t="s">
        <v>282</v>
      </c>
      <c r="E2" s="418" t="s">
        <v>367</v>
      </c>
      <c r="F2" s="418" t="s">
        <v>373</v>
      </c>
      <c r="G2" s="434" t="s">
        <v>1</v>
      </c>
    </row>
    <row r="3" spans="1:10" ht="41.25" customHeight="1">
      <c r="A3" s="436"/>
      <c r="B3" s="438"/>
      <c r="C3" s="411"/>
      <c r="D3" s="419"/>
      <c r="E3" s="419"/>
      <c r="F3" s="419"/>
      <c r="G3" s="435"/>
    </row>
    <row r="4" spans="1:10">
      <c r="A4" s="111">
        <v>1</v>
      </c>
      <c r="B4" s="232">
        <v>2</v>
      </c>
      <c r="C4" s="108">
        <v>3</v>
      </c>
      <c r="D4" s="108">
        <v>3</v>
      </c>
      <c r="E4" s="308">
        <v>4</v>
      </c>
      <c r="F4" s="308">
        <v>5</v>
      </c>
      <c r="G4" s="340">
        <v>6</v>
      </c>
      <c r="I4" s="84"/>
      <c r="J4" s="128"/>
    </row>
    <row r="5" spans="1:10" ht="12.75" customHeight="1">
      <c r="A5" s="112">
        <v>1</v>
      </c>
      <c r="B5" s="233" t="s">
        <v>124</v>
      </c>
      <c r="C5" s="14">
        <f>SUM(C8+C9)</f>
        <v>76200</v>
      </c>
      <c r="D5" s="98">
        <f>SUM(D8+D9)</f>
        <v>79692</v>
      </c>
      <c r="E5" s="223">
        <f>E8+E9</f>
        <v>47935</v>
      </c>
      <c r="F5" s="98">
        <f>SUM(F8+F9)</f>
        <v>82789</v>
      </c>
      <c r="G5" s="374">
        <f>F5/D5*100</f>
        <v>103.88621191587613</v>
      </c>
    </row>
    <row r="6" spans="1:10">
      <c r="A6" s="85">
        <v>611100</v>
      </c>
      <c r="B6" s="234" t="s">
        <v>125</v>
      </c>
      <c r="C6" s="35">
        <v>63500</v>
      </c>
      <c r="D6" s="35">
        <f>69850-3492</f>
        <v>66358</v>
      </c>
      <c r="E6" s="309">
        <v>41642</v>
      </c>
      <c r="F6" s="35">
        <v>73460</v>
      </c>
      <c r="G6" s="375">
        <f t="shared" ref="G6:G69" si="0">F6/D6*100</f>
        <v>110.70255281955454</v>
      </c>
    </row>
    <row r="7" spans="1:10">
      <c r="A7" s="208">
        <v>611200</v>
      </c>
      <c r="B7" s="235" t="s">
        <v>63</v>
      </c>
      <c r="C7" s="129">
        <v>6000</v>
      </c>
      <c r="D7" s="129">
        <v>6000</v>
      </c>
      <c r="E7" s="310">
        <v>2811</v>
      </c>
      <c r="F7" s="129">
        <v>5656</v>
      </c>
      <c r="G7" s="375">
        <f t="shared" si="0"/>
        <v>94.266666666666666</v>
      </c>
      <c r="J7" s="128"/>
    </row>
    <row r="8" spans="1:10">
      <c r="A8" s="208"/>
      <c r="B8" s="236" t="s">
        <v>126</v>
      </c>
      <c r="C8" s="50">
        <f>SUM(C6+C7)</f>
        <v>69500</v>
      </c>
      <c r="D8" s="99">
        <f>SUM(D6:D7)</f>
        <v>72358</v>
      </c>
      <c r="E8" s="311">
        <f>SUM(E6:E7)</f>
        <v>44453</v>
      </c>
      <c r="F8" s="99">
        <f>SUM(F6:F7)</f>
        <v>79116</v>
      </c>
      <c r="G8" s="375">
        <f t="shared" si="0"/>
        <v>109.33967218552199</v>
      </c>
      <c r="I8" s="37"/>
      <c r="J8" s="128"/>
    </row>
    <row r="9" spans="1:10">
      <c r="A9" s="208">
        <v>612100</v>
      </c>
      <c r="B9" s="235" t="s">
        <v>127</v>
      </c>
      <c r="C9" s="35">
        <v>6700</v>
      </c>
      <c r="D9" s="97">
        <v>7334</v>
      </c>
      <c r="E9" s="306">
        <v>3482</v>
      </c>
      <c r="F9" s="97">
        <f>F6*5%</f>
        <v>3673</v>
      </c>
      <c r="G9" s="375">
        <f t="shared" si="0"/>
        <v>50.081810744477771</v>
      </c>
      <c r="J9" s="128"/>
    </row>
    <row r="10" spans="1:10">
      <c r="A10" s="122"/>
      <c r="B10" s="237"/>
      <c r="C10" s="50"/>
      <c r="D10" s="99"/>
      <c r="E10" s="311"/>
      <c r="F10" s="311"/>
      <c r="G10" s="375"/>
      <c r="J10" s="128"/>
    </row>
    <row r="11" spans="1:10" ht="12.75" customHeight="1">
      <c r="A11" s="112">
        <v>3</v>
      </c>
      <c r="B11" s="238" t="s">
        <v>128</v>
      </c>
      <c r="C11" s="14">
        <f>SUM(C14+C15)</f>
        <v>139750</v>
      </c>
      <c r="D11" s="98">
        <f>SUM(D14:D15)</f>
        <v>156199</v>
      </c>
      <c r="E11" s="223">
        <f>E14+E15</f>
        <v>81031</v>
      </c>
      <c r="F11" s="98">
        <f>SUM(F14:F15)</f>
        <v>141739</v>
      </c>
      <c r="G11" s="374">
        <f t="shared" si="0"/>
        <v>90.742578377582433</v>
      </c>
      <c r="J11" s="128"/>
    </row>
    <row r="12" spans="1:10">
      <c r="A12" s="206">
        <v>611100</v>
      </c>
      <c r="B12" s="234" t="s">
        <v>125</v>
      </c>
      <c r="C12" s="35">
        <v>116500</v>
      </c>
      <c r="D12" s="35">
        <f>128150-6407</f>
        <v>121743</v>
      </c>
      <c r="E12" s="309">
        <v>61313</v>
      </c>
      <c r="F12" s="35">
        <v>115500</v>
      </c>
      <c r="G12" s="375">
        <f t="shared" si="0"/>
        <v>94.871984426209309</v>
      </c>
      <c r="J12" s="128"/>
    </row>
    <row r="13" spans="1:10">
      <c r="A13" s="208">
        <v>611200</v>
      </c>
      <c r="B13" s="235" t="s">
        <v>63</v>
      </c>
      <c r="C13" s="35">
        <v>11000</v>
      </c>
      <c r="D13" s="35">
        <f>11000+10000</f>
        <v>21000</v>
      </c>
      <c r="E13" s="309">
        <v>14452</v>
      </c>
      <c r="F13" s="35">
        <v>20464</v>
      </c>
      <c r="G13" s="375">
        <f t="shared" si="0"/>
        <v>97.447619047619042</v>
      </c>
      <c r="J13" s="128"/>
    </row>
    <row r="14" spans="1:10">
      <c r="A14" s="209"/>
      <c r="B14" s="236" t="s">
        <v>126</v>
      </c>
      <c r="C14" s="50">
        <f>SUM(C12+C13)</f>
        <v>127500</v>
      </c>
      <c r="D14" s="99">
        <f>SUM(D12:D13)</f>
        <v>142743</v>
      </c>
      <c r="E14" s="311">
        <f>SUM(E12:E13)</f>
        <v>75765</v>
      </c>
      <c r="F14" s="99">
        <f>SUM(F12:F13)</f>
        <v>135964</v>
      </c>
      <c r="G14" s="375">
        <f t="shared" si="0"/>
        <v>95.250905473473296</v>
      </c>
      <c r="J14" s="128"/>
    </row>
    <row r="15" spans="1:10">
      <c r="A15" s="208">
        <v>612100</v>
      </c>
      <c r="B15" s="235" t="s">
        <v>127</v>
      </c>
      <c r="C15" s="35">
        <v>12250</v>
      </c>
      <c r="D15" s="97">
        <v>13456</v>
      </c>
      <c r="E15" s="306">
        <v>5266</v>
      </c>
      <c r="F15" s="97">
        <f>F12*5%</f>
        <v>5775</v>
      </c>
      <c r="G15" s="375">
        <f t="shared" si="0"/>
        <v>42.917657550535075</v>
      </c>
      <c r="J15" s="128"/>
    </row>
    <row r="16" spans="1:10">
      <c r="A16" s="210"/>
      <c r="B16" s="239"/>
      <c r="C16" s="50"/>
      <c r="D16" s="99"/>
      <c r="E16" s="311"/>
      <c r="F16" s="311"/>
      <c r="G16" s="375"/>
      <c r="J16" s="128"/>
    </row>
    <row r="17" spans="1:10">
      <c r="A17" s="112">
        <v>1</v>
      </c>
      <c r="B17" s="240" t="s">
        <v>129</v>
      </c>
      <c r="C17" s="226">
        <f>SUM(C20+C21)</f>
        <v>90190</v>
      </c>
      <c r="D17" s="98">
        <f>SUM(D20+D21)</f>
        <v>95230</v>
      </c>
      <c r="E17" s="223">
        <f>E20+E21</f>
        <v>67711</v>
      </c>
      <c r="F17" s="98">
        <f>SUM(F20+F21)</f>
        <v>101880.5</v>
      </c>
      <c r="G17" s="374">
        <f t="shared" si="0"/>
        <v>106.98361860758166</v>
      </c>
      <c r="J17" s="128"/>
    </row>
    <row r="18" spans="1:10">
      <c r="A18" s="206">
        <v>611100</v>
      </c>
      <c r="B18" s="234" t="s">
        <v>125</v>
      </c>
      <c r="C18" s="35">
        <v>78000</v>
      </c>
      <c r="D18" s="35">
        <f>86000-4300</f>
        <v>81700</v>
      </c>
      <c r="E18" s="309">
        <v>59596</v>
      </c>
      <c r="F18" s="35">
        <v>91970</v>
      </c>
      <c r="G18" s="375">
        <f t="shared" si="0"/>
        <v>112.5703794369645</v>
      </c>
      <c r="J18" s="128"/>
    </row>
    <row r="19" spans="1:10">
      <c r="A19" s="208">
        <v>611200</v>
      </c>
      <c r="B19" s="235" t="s">
        <v>63</v>
      </c>
      <c r="C19" s="35">
        <v>4000</v>
      </c>
      <c r="D19" s="35">
        <v>4500</v>
      </c>
      <c r="E19" s="309">
        <v>3003</v>
      </c>
      <c r="F19" s="35">
        <v>5312</v>
      </c>
      <c r="G19" s="375">
        <f t="shared" si="0"/>
        <v>118.04444444444444</v>
      </c>
      <c r="J19" s="128"/>
    </row>
    <row r="20" spans="1:10">
      <c r="A20" s="208"/>
      <c r="B20" s="241" t="s">
        <v>126</v>
      </c>
      <c r="C20" s="50">
        <f>SUM(C18+C19)</f>
        <v>82000</v>
      </c>
      <c r="D20" s="99">
        <f>SUM(D18:D19)</f>
        <v>86200</v>
      </c>
      <c r="E20" s="311">
        <f>SUM(E18:E19)</f>
        <v>62599</v>
      </c>
      <c r="F20" s="99">
        <f>SUM(F18:F19)</f>
        <v>97282</v>
      </c>
      <c r="G20" s="375">
        <f t="shared" si="0"/>
        <v>112.85614849187935</v>
      </c>
      <c r="J20" s="128"/>
    </row>
    <row r="21" spans="1:10">
      <c r="A21" s="208">
        <v>612100</v>
      </c>
      <c r="B21" s="235" t="s">
        <v>127</v>
      </c>
      <c r="C21" s="35">
        <v>8190</v>
      </c>
      <c r="D21" s="97">
        <v>9030</v>
      </c>
      <c r="E21" s="306">
        <v>5112</v>
      </c>
      <c r="F21" s="97">
        <f>F18*5%</f>
        <v>4598.5</v>
      </c>
      <c r="G21" s="375">
        <f t="shared" si="0"/>
        <v>50.924695459579183</v>
      </c>
      <c r="J21" s="128"/>
    </row>
    <row r="22" spans="1:10">
      <c r="A22" s="122"/>
      <c r="B22" s="237"/>
      <c r="C22" s="35"/>
      <c r="D22" s="99"/>
      <c r="E22" s="311"/>
      <c r="F22" s="311"/>
      <c r="G22" s="375"/>
      <c r="J22" s="128"/>
    </row>
    <row r="23" spans="1:10">
      <c r="A23" s="112">
        <v>9</v>
      </c>
      <c r="B23" s="233" t="s">
        <v>130</v>
      </c>
      <c r="C23" s="14">
        <f>SUM(C26+C27)</f>
        <v>323000</v>
      </c>
      <c r="D23" s="98">
        <f>SUM(D26+D27)</f>
        <v>343150</v>
      </c>
      <c r="E23" s="223">
        <f>E26+E27</f>
        <v>262625</v>
      </c>
      <c r="F23" s="98">
        <f>SUM(F26+F27)</f>
        <v>436608</v>
      </c>
      <c r="G23" s="374">
        <f t="shared" si="0"/>
        <v>127.23531983097772</v>
      </c>
      <c r="J23" s="128"/>
    </row>
    <row r="24" spans="1:10">
      <c r="A24" s="206">
        <v>611100</v>
      </c>
      <c r="B24" s="234" t="s">
        <v>125</v>
      </c>
      <c r="C24" s="35">
        <v>270000</v>
      </c>
      <c r="D24" s="35">
        <f>297000-14850</f>
        <v>282150</v>
      </c>
      <c r="E24" s="309">
        <v>221764</v>
      </c>
      <c r="F24" s="35">
        <v>376800</v>
      </c>
      <c r="G24" s="375">
        <f t="shared" si="0"/>
        <v>133.54598617756511</v>
      </c>
      <c r="J24" s="128"/>
    </row>
    <row r="25" spans="1:10" ht="12.75" customHeight="1">
      <c r="A25" s="208">
        <v>611200</v>
      </c>
      <c r="B25" s="235" t="s">
        <v>63</v>
      </c>
      <c r="C25" s="131">
        <v>25000</v>
      </c>
      <c r="D25" s="131">
        <v>30000</v>
      </c>
      <c r="E25" s="312">
        <v>21832</v>
      </c>
      <c r="F25" s="131">
        <v>40968</v>
      </c>
      <c r="G25" s="375">
        <f t="shared" si="0"/>
        <v>136.56</v>
      </c>
      <c r="J25" s="128"/>
    </row>
    <row r="26" spans="1:10">
      <c r="A26" s="208"/>
      <c r="B26" s="241" t="s">
        <v>126</v>
      </c>
      <c r="C26" s="50">
        <f>SUM(C24+C25)</f>
        <v>295000</v>
      </c>
      <c r="D26" s="99">
        <f>SUM(D24:D25)</f>
        <v>312150</v>
      </c>
      <c r="E26" s="311">
        <f>SUM(E24:E25)</f>
        <v>243596</v>
      </c>
      <c r="F26" s="99">
        <f>SUM(F24:F25)</f>
        <v>417768</v>
      </c>
      <c r="G26" s="375">
        <f t="shared" si="0"/>
        <v>133.83565593464681</v>
      </c>
      <c r="J26" s="128"/>
    </row>
    <row r="27" spans="1:10">
      <c r="A27" s="208">
        <v>612100</v>
      </c>
      <c r="B27" s="235" t="s">
        <v>127</v>
      </c>
      <c r="C27" s="35">
        <v>28000</v>
      </c>
      <c r="D27" s="97">
        <v>31000</v>
      </c>
      <c r="E27" s="306">
        <v>19029</v>
      </c>
      <c r="F27" s="97">
        <f>F24*5%</f>
        <v>18840</v>
      </c>
      <c r="G27" s="375">
        <f t="shared" si="0"/>
        <v>60.774193548387103</v>
      </c>
      <c r="J27" s="128"/>
    </row>
    <row r="28" spans="1:10">
      <c r="A28" s="60"/>
      <c r="B28" s="237"/>
      <c r="C28" s="50"/>
      <c r="D28" s="99"/>
      <c r="E28" s="311"/>
      <c r="F28" s="311"/>
      <c r="G28" s="375"/>
      <c r="J28" s="128"/>
    </row>
    <row r="29" spans="1:10" ht="12.75" customHeight="1">
      <c r="A29" s="112">
        <v>5</v>
      </c>
      <c r="B29" s="238" t="s">
        <v>131</v>
      </c>
      <c r="C29" s="14">
        <f>SUM(C32+C33)</f>
        <v>178910</v>
      </c>
      <c r="D29" s="98">
        <f>SUM(D32+D33)</f>
        <v>199791</v>
      </c>
      <c r="E29" s="223">
        <f>E32+E33</f>
        <v>116245</v>
      </c>
      <c r="F29" s="98">
        <f>SUM(F32+F33)</f>
        <v>220412</v>
      </c>
      <c r="G29" s="374">
        <f t="shared" si="0"/>
        <v>110.32128574360208</v>
      </c>
      <c r="J29" s="128"/>
    </row>
    <row r="30" spans="1:10" s="87" customFormat="1">
      <c r="A30" s="206">
        <v>611100</v>
      </c>
      <c r="B30" s="234" t="s">
        <v>125</v>
      </c>
      <c r="C30" s="35">
        <v>142000</v>
      </c>
      <c r="D30" s="35">
        <f>156200-7810</f>
        <v>148390</v>
      </c>
      <c r="E30" s="309">
        <v>94179</v>
      </c>
      <c r="F30" s="35">
        <v>181200</v>
      </c>
      <c r="G30" s="375">
        <f t="shared" si="0"/>
        <v>122.11065435676258</v>
      </c>
      <c r="I30" s="84"/>
      <c r="J30" s="188"/>
    </row>
    <row r="31" spans="1:10">
      <c r="A31" s="206">
        <v>611200</v>
      </c>
      <c r="B31" s="235" t="s">
        <v>63</v>
      </c>
      <c r="C31" s="35">
        <v>22000</v>
      </c>
      <c r="D31" s="35">
        <v>35000</v>
      </c>
      <c r="E31" s="309">
        <v>13970</v>
      </c>
      <c r="F31" s="35">
        <v>30152</v>
      </c>
      <c r="G31" s="375">
        <f t="shared" si="0"/>
        <v>86.148571428571429</v>
      </c>
      <c r="I31" s="84"/>
      <c r="J31" s="128"/>
    </row>
    <row r="32" spans="1:10">
      <c r="A32" s="206"/>
      <c r="B32" s="241" t="s">
        <v>126</v>
      </c>
      <c r="C32" s="50">
        <f>SUM(C30+C31)</f>
        <v>164000</v>
      </c>
      <c r="D32" s="99">
        <f>SUM(D30:D31)</f>
        <v>183390</v>
      </c>
      <c r="E32" s="311">
        <f>SUM(E30:E31)</f>
        <v>108149</v>
      </c>
      <c r="F32" s="99">
        <f>SUM(F30:F31)</f>
        <v>211352</v>
      </c>
      <c r="G32" s="375">
        <f t="shared" si="0"/>
        <v>115.24728720213753</v>
      </c>
      <c r="J32" s="128"/>
    </row>
    <row r="33" spans="1:10" ht="13.5" customHeight="1">
      <c r="A33" s="206">
        <v>612100</v>
      </c>
      <c r="B33" s="235" t="s">
        <v>127</v>
      </c>
      <c r="C33" s="35">
        <v>14910</v>
      </c>
      <c r="D33" s="97">
        <v>16401</v>
      </c>
      <c r="E33" s="306">
        <v>8096</v>
      </c>
      <c r="F33" s="97">
        <f>F30*5%</f>
        <v>9060</v>
      </c>
      <c r="G33" s="375">
        <f t="shared" si="0"/>
        <v>55.240534113773556</v>
      </c>
      <c r="J33" s="128"/>
    </row>
    <row r="34" spans="1:10" ht="13.5" customHeight="1">
      <c r="A34" s="85"/>
      <c r="B34" s="235"/>
      <c r="C34" s="35"/>
      <c r="D34" s="99"/>
      <c r="E34" s="311"/>
      <c r="F34" s="311"/>
      <c r="G34" s="375"/>
      <c r="J34" s="128"/>
    </row>
    <row r="35" spans="1:10" ht="12.75" customHeight="1">
      <c r="A35" s="112">
        <v>14</v>
      </c>
      <c r="B35" s="238" t="s">
        <v>132</v>
      </c>
      <c r="C35" s="14">
        <f>SUM(C38+C39)</f>
        <v>432000</v>
      </c>
      <c r="D35" s="98">
        <f>SUM(D38:D39)</f>
        <v>523235</v>
      </c>
      <c r="E35" s="223">
        <f>E38+E39</f>
        <v>410200</v>
      </c>
      <c r="F35" s="98">
        <f>SUM(F38:F39)</f>
        <v>601702</v>
      </c>
      <c r="G35" s="374">
        <f t="shared" si="0"/>
        <v>114.99651208348065</v>
      </c>
      <c r="J35" s="128"/>
    </row>
    <row r="36" spans="1:10" ht="13.5" customHeight="1">
      <c r="A36" s="206">
        <v>611100</v>
      </c>
      <c r="B36" s="234" t="s">
        <v>125</v>
      </c>
      <c r="C36" s="35">
        <v>330000</v>
      </c>
      <c r="D36" s="35">
        <f>421300-21065</f>
        <v>400235</v>
      </c>
      <c r="E36" s="309">
        <v>324054</v>
      </c>
      <c r="F36" s="35">
        <v>477600</v>
      </c>
      <c r="G36" s="375">
        <f t="shared" si="0"/>
        <v>119.32989368745861</v>
      </c>
      <c r="J36" s="128"/>
    </row>
    <row r="37" spans="1:10" ht="13.5" customHeight="1">
      <c r="A37" s="206">
        <v>611200</v>
      </c>
      <c r="B37" s="235" t="s">
        <v>63</v>
      </c>
      <c r="C37" s="35">
        <v>60000</v>
      </c>
      <c r="D37" s="35">
        <v>70000</v>
      </c>
      <c r="E37" s="309">
        <f>6761+35387+9100</f>
        <v>51248</v>
      </c>
      <c r="F37" s="35">
        <v>90102</v>
      </c>
      <c r="G37" s="375">
        <f t="shared" si="0"/>
        <v>128.71714285714287</v>
      </c>
      <c r="J37" s="128"/>
    </row>
    <row r="38" spans="1:10">
      <c r="A38" s="207"/>
      <c r="B38" s="242" t="s">
        <v>126</v>
      </c>
      <c r="C38" s="50">
        <f>SUM(C36+C37)</f>
        <v>390000</v>
      </c>
      <c r="D38" s="99">
        <f>SUM(D36:D37)</f>
        <v>470235</v>
      </c>
      <c r="E38" s="311">
        <f>SUM(E36:E37)</f>
        <v>375302</v>
      </c>
      <c r="F38" s="99">
        <f>SUM(F36:F37)</f>
        <v>567702</v>
      </c>
      <c r="G38" s="375">
        <f t="shared" si="0"/>
        <v>120.72729592650484</v>
      </c>
      <c r="J38" s="128"/>
    </row>
    <row r="39" spans="1:10">
      <c r="A39" s="206">
        <v>612100</v>
      </c>
      <c r="B39" s="235" t="s">
        <v>127</v>
      </c>
      <c r="C39" s="35">
        <v>42000</v>
      </c>
      <c r="D39" s="97">
        <v>53000</v>
      </c>
      <c r="E39" s="306">
        <v>34898</v>
      </c>
      <c r="F39" s="97">
        <v>34000</v>
      </c>
      <c r="G39" s="375">
        <f t="shared" si="0"/>
        <v>64.15094339622641</v>
      </c>
      <c r="J39" s="128"/>
    </row>
    <row r="40" spans="1:10">
      <c r="A40" s="60"/>
      <c r="B40" s="237"/>
      <c r="C40" s="35"/>
      <c r="D40" s="99"/>
      <c r="E40" s="311"/>
      <c r="F40" s="311"/>
      <c r="G40" s="375"/>
      <c r="J40" s="128"/>
    </row>
    <row r="41" spans="1:10" ht="26.25" customHeight="1">
      <c r="A41" s="114">
        <v>14</v>
      </c>
      <c r="B41" s="243" t="s">
        <v>133</v>
      </c>
      <c r="C41" s="14">
        <f>SUM(C44+C45)</f>
        <v>516400</v>
      </c>
      <c r="D41" s="98">
        <f>SUM(D44:D45)</f>
        <v>540867</v>
      </c>
      <c r="E41" s="223">
        <f>E44+E45</f>
        <v>354644</v>
      </c>
      <c r="F41" s="98">
        <f>SUM(F44:F45)</f>
        <v>588499.5</v>
      </c>
      <c r="G41" s="376">
        <f t="shared" si="0"/>
        <v>108.80669369734149</v>
      </c>
      <c r="J41" s="128"/>
    </row>
    <row r="42" spans="1:10">
      <c r="A42" s="206">
        <v>611100</v>
      </c>
      <c r="B42" s="234" t="s">
        <v>125</v>
      </c>
      <c r="C42" s="35">
        <v>413000</v>
      </c>
      <c r="D42" s="35">
        <f>454850-22742</f>
        <v>432108</v>
      </c>
      <c r="E42" s="309">
        <v>285825</v>
      </c>
      <c r="F42" s="35">
        <v>484110</v>
      </c>
      <c r="G42" s="375">
        <f t="shared" si="0"/>
        <v>112.0344913771557</v>
      </c>
      <c r="J42" s="128"/>
    </row>
    <row r="43" spans="1:10">
      <c r="A43" s="206">
        <v>611200</v>
      </c>
      <c r="B43" s="235" t="s">
        <v>63</v>
      </c>
      <c r="C43" s="35">
        <v>60000</v>
      </c>
      <c r="D43" s="35">
        <v>61000</v>
      </c>
      <c r="E43" s="309">
        <v>43966</v>
      </c>
      <c r="F43" s="35">
        <v>80184</v>
      </c>
      <c r="G43" s="375">
        <f t="shared" si="0"/>
        <v>131.44918032786885</v>
      </c>
      <c r="J43" s="128"/>
    </row>
    <row r="44" spans="1:10">
      <c r="A44" s="206"/>
      <c r="B44" s="241" t="s">
        <v>126</v>
      </c>
      <c r="C44" s="50">
        <f>SUM(C42+C43)</f>
        <v>473000</v>
      </c>
      <c r="D44" s="99">
        <f>SUM(D42:D43)</f>
        <v>493108</v>
      </c>
      <c r="E44" s="311">
        <f>SUM(E42:E43)</f>
        <v>329791</v>
      </c>
      <c r="F44" s="99">
        <f>SUM(F42:F43)</f>
        <v>564294</v>
      </c>
      <c r="G44" s="375">
        <f t="shared" si="0"/>
        <v>114.43618842119778</v>
      </c>
      <c r="I44" s="84"/>
      <c r="J44" s="128"/>
    </row>
    <row r="45" spans="1:10">
      <c r="A45" s="206">
        <v>612100</v>
      </c>
      <c r="B45" s="235" t="s">
        <v>127</v>
      </c>
      <c r="C45" s="35">
        <v>43400</v>
      </c>
      <c r="D45" s="97">
        <v>47759</v>
      </c>
      <c r="E45" s="306">
        <v>24853</v>
      </c>
      <c r="F45" s="97">
        <f>F42*5%</f>
        <v>24205.5</v>
      </c>
      <c r="G45" s="375">
        <f t="shared" si="0"/>
        <v>50.682593856655288</v>
      </c>
      <c r="J45" s="128"/>
    </row>
    <row r="46" spans="1:10">
      <c r="A46" s="68"/>
      <c r="B46" s="237"/>
      <c r="C46" s="35"/>
      <c r="D46" s="99"/>
      <c r="E46" s="311"/>
      <c r="F46" s="311"/>
      <c r="G46" s="375"/>
      <c r="I46" s="84"/>
      <c r="J46" s="128"/>
    </row>
    <row r="47" spans="1:10" ht="26.25" customHeight="1">
      <c r="A47" s="112">
        <v>12</v>
      </c>
      <c r="B47" s="238" t="s">
        <v>134</v>
      </c>
      <c r="C47" s="14">
        <f>SUM(C50+C51)</f>
        <v>518600</v>
      </c>
      <c r="D47" s="98">
        <f>SUM(D50:D51)</f>
        <v>540300</v>
      </c>
      <c r="E47" s="223">
        <f>E50+E51</f>
        <v>345359</v>
      </c>
      <c r="F47" s="98">
        <f>SUM(F50:F51)</f>
        <v>555014</v>
      </c>
      <c r="G47" s="376">
        <f t="shared" si="0"/>
        <v>102.72330186933185</v>
      </c>
      <c r="J47" s="128"/>
    </row>
    <row r="48" spans="1:10">
      <c r="A48" s="206">
        <v>611100</v>
      </c>
      <c r="B48" s="234" t="s">
        <v>125</v>
      </c>
      <c r="C48" s="35">
        <v>424000</v>
      </c>
      <c r="D48" s="35">
        <f>460000-23000</f>
        <v>437000</v>
      </c>
      <c r="E48" s="309">
        <v>281576</v>
      </c>
      <c r="F48" s="35">
        <v>433700</v>
      </c>
      <c r="G48" s="375">
        <f t="shared" si="0"/>
        <v>99.244851258581235</v>
      </c>
      <c r="J48" s="128"/>
    </row>
    <row r="49" spans="1:10">
      <c r="A49" s="206">
        <v>611200</v>
      </c>
      <c r="B49" s="235" t="s">
        <v>63</v>
      </c>
      <c r="C49" s="35">
        <v>50000</v>
      </c>
      <c r="D49" s="35">
        <v>55000</v>
      </c>
      <c r="E49" s="309">
        <v>39555</v>
      </c>
      <c r="F49" s="35">
        <v>99629</v>
      </c>
      <c r="G49" s="375">
        <f t="shared" si="0"/>
        <v>181.14363636363638</v>
      </c>
      <c r="I49" s="84"/>
      <c r="J49" s="128"/>
    </row>
    <row r="50" spans="1:10">
      <c r="A50" s="206"/>
      <c r="B50" s="241" t="s">
        <v>126</v>
      </c>
      <c r="C50" s="50">
        <f>SUM(C48+C49)</f>
        <v>474000</v>
      </c>
      <c r="D50" s="99">
        <f>SUM(D48:D49)</f>
        <v>492000</v>
      </c>
      <c r="E50" s="311">
        <f>SUM(E48:E49)</f>
        <v>321131</v>
      </c>
      <c r="F50" s="99">
        <f>SUM(F48:F49)</f>
        <v>533329</v>
      </c>
      <c r="G50" s="375">
        <f t="shared" si="0"/>
        <v>108.40020325203253</v>
      </c>
      <c r="J50" s="128"/>
    </row>
    <row r="51" spans="1:10">
      <c r="A51" s="206">
        <v>612100</v>
      </c>
      <c r="B51" s="235" t="s">
        <v>127</v>
      </c>
      <c r="C51" s="35">
        <v>44600</v>
      </c>
      <c r="D51" s="97">
        <v>48300</v>
      </c>
      <c r="E51" s="306">
        <v>24228</v>
      </c>
      <c r="F51" s="97">
        <f>F48*5%</f>
        <v>21685</v>
      </c>
      <c r="G51" s="375">
        <f t="shared" si="0"/>
        <v>44.896480331262936</v>
      </c>
      <c r="J51" s="128"/>
    </row>
    <row r="52" spans="1:10">
      <c r="A52" s="68"/>
      <c r="B52" s="237"/>
      <c r="C52" s="50"/>
      <c r="D52" s="99"/>
      <c r="E52" s="311"/>
      <c r="F52" s="311"/>
      <c r="G52" s="375"/>
      <c r="J52" s="128"/>
    </row>
    <row r="53" spans="1:10" ht="12.75" customHeight="1">
      <c r="A53" s="112">
        <v>17</v>
      </c>
      <c r="B53" s="238" t="s">
        <v>135</v>
      </c>
      <c r="C53" s="14">
        <f>SUM(C56+C57)</f>
        <v>375500</v>
      </c>
      <c r="D53" s="98">
        <f>SUM(D56:D57)</f>
        <v>527237</v>
      </c>
      <c r="E53" s="223">
        <f>E56+E57</f>
        <v>442610</v>
      </c>
      <c r="F53" s="98">
        <f>SUM(F56:F57)</f>
        <v>678133</v>
      </c>
      <c r="G53" s="376">
        <f t="shared" si="0"/>
        <v>128.62014615817935</v>
      </c>
      <c r="J53" s="128"/>
    </row>
    <row r="54" spans="1:10">
      <c r="A54" s="206">
        <v>611100</v>
      </c>
      <c r="B54" s="234" t="s">
        <v>125</v>
      </c>
      <c r="C54" s="35">
        <v>294500</v>
      </c>
      <c r="D54" s="35">
        <f>433400-21670</f>
        <v>411730</v>
      </c>
      <c r="E54" s="309">
        <v>351794</v>
      </c>
      <c r="F54" s="35">
        <v>539800</v>
      </c>
      <c r="G54" s="375">
        <f t="shared" si="0"/>
        <v>131.10533602117894</v>
      </c>
      <c r="J54" s="128"/>
    </row>
    <row r="55" spans="1:10">
      <c r="A55" s="206">
        <v>611200</v>
      </c>
      <c r="B55" s="235" t="s">
        <v>63</v>
      </c>
      <c r="C55" s="35">
        <v>50000</v>
      </c>
      <c r="D55" s="35">
        <v>70000</v>
      </c>
      <c r="E55" s="309">
        <v>60595</v>
      </c>
      <c r="F55" s="35">
        <v>111343</v>
      </c>
      <c r="G55" s="375">
        <f t="shared" si="0"/>
        <v>159.06142857142856</v>
      </c>
      <c r="I55" s="84"/>
      <c r="J55" s="128"/>
    </row>
    <row r="56" spans="1:10">
      <c r="A56" s="206"/>
      <c r="B56" s="241" t="s">
        <v>126</v>
      </c>
      <c r="C56" s="50">
        <f>SUM(C54+C55)</f>
        <v>344500</v>
      </c>
      <c r="D56" s="99">
        <f>SUM(D54:D55)</f>
        <v>481730</v>
      </c>
      <c r="E56" s="311">
        <f>SUM(E54:E55)</f>
        <v>412389</v>
      </c>
      <c r="F56" s="99">
        <f>SUM(F54:F55)</f>
        <v>651143</v>
      </c>
      <c r="G56" s="375">
        <f t="shared" si="0"/>
        <v>135.1676250181637</v>
      </c>
      <c r="J56" s="128"/>
    </row>
    <row r="57" spans="1:10">
      <c r="A57" s="206">
        <v>612100</v>
      </c>
      <c r="B57" s="235" t="s">
        <v>127</v>
      </c>
      <c r="C57" s="35">
        <v>31000</v>
      </c>
      <c r="D57" s="97">
        <v>45507</v>
      </c>
      <c r="E57" s="306">
        <v>30221</v>
      </c>
      <c r="F57" s="97">
        <f>F54*5%</f>
        <v>26990</v>
      </c>
      <c r="G57" s="375">
        <f t="shared" si="0"/>
        <v>59.309556771485703</v>
      </c>
      <c r="J57" s="128"/>
    </row>
    <row r="58" spans="1:10">
      <c r="A58" s="68"/>
      <c r="B58" s="237"/>
      <c r="C58" s="38"/>
      <c r="D58" s="99"/>
      <c r="E58" s="311"/>
      <c r="F58" s="311"/>
      <c r="G58" s="375"/>
      <c r="J58" s="128"/>
    </row>
    <row r="59" spans="1:10" ht="12.75" customHeight="1">
      <c r="A59" s="112">
        <v>7</v>
      </c>
      <c r="B59" s="233" t="s">
        <v>136</v>
      </c>
      <c r="C59" s="14">
        <f>SUM(C62+C63)</f>
        <v>299800</v>
      </c>
      <c r="D59" s="98">
        <f>SUM(D62:D63)</f>
        <v>316101</v>
      </c>
      <c r="E59" s="223">
        <f>E62+E63</f>
        <v>188963</v>
      </c>
      <c r="F59" s="98">
        <f>SUM(F62:F63)</f>
        <v>286196</v>
      </c>
      <c r="G59" s="376">
        <f t="shared" si="0"/>
        <v>90.53941619925277</v>
      </c>
      <c r="J59" s="128"/>
    </row>
    <row r="60" spans="1:10" ht="12.75" customHeight="1">
      <c r="A60" s="206">
        <v>611100</v>
      </c>
      <c r="B60" s="234" t="s">
        <v>125</v>
      </c>
      <c r="C60" s="35">
        <v>240500</v>
      </c>
      <c r="D60" s="35">
        <f>264550-13227</f>
        <v>251323</v>
      </c>
      <c r="E60" s="309">
        <v>152479</v>
      </c>
      <c r="F60" s="35">
        <v>233560</v>
      </c>
      <c r="G60" s="375">
        <f t="shared" si="0"/>
        <v>92.932202782873048</v>
      </c>
      <c r="J60" s="128"/>
    </row>
    <row r="61" spans="1:10" ht="12.75" customHeight="1">
      <c r="A61" s="206">
        <v>611200</v>
      </c>
      <c r="B61" s="235" t="s">
        <v>63</v>
      </c>
      <c r="C61" s="39">
        <v>34000</v>
      </c>
      <c r="D61" s="39">
        <v>37000</v>
      </c>
      <c r="E61" s="313">
        <v>23325</v>
      </c>
      <c r="F61" s="39">
        <v>40958</v>
      </c>
      <c r="G61" s="375">
        <f t="shared" si="0"/>
        <v>110.6972972972973</v>
      </c>
      <c r="I61" s="84"/>
      <c r="J61" s="128"/>
    </row>
    <row r="62" spans="1:10" ht="12.75" customHeight="1">
      <c r="A62" s="206"/>
      <c r="B62" s="241" t="s">
        <v>126</v>
      </c>
      <c r="C62" s="50">
        <f>SUM(C60+C61)</f>
        <v>274500</v>
      </c>
      <c r="D62" s="99">
        <f>SUM(D60:D61)</f>
        <v>288323</v>
      </c>
      <c r="E62" s="311">
        <f>SUM(E60:E61)</f>
        <v>175804</v>
      </c>
      <c r="F62" s="99">
        <f>SUM(F60:F61)</f>
        <v>274518</v>
      </c>
      <c r="G62" s="375">
        <f t="shared" si="0"/>
        <v>95.211967134082272</v>
      </c>
      <c r="J62" s="128"/>
    </row>
    <row r="63" spans="1:10" ht="12.75" customHeight="1">
      <c r="A63" s="206">
        <v>612100</v>
      </c>
      <c r="B63" s="235" t="s">
        <v>127</v>
      </c>
      <c r="C63" s="39">
        <v>25300</v>
      </c>
      <c r="D63" s="97">
        <v>27778</v>
      </c>
      <c r="E63" s="306">
        <v>13159</v>
      </c>
      <c r="F63" s="97">
        <f>F60*5%</f>
        <v>11678</v>
      </c>
      <c r="G63" s="375">
        <f t="shared" si="0"/>
        <v>42.040463676290592</v>
      </c>
      <c r="J63" s="128"/>
    </row>
    <row r="64" spans="1:10" ht="12.75" customHeight="1">
      <c r="A64" s="60"/>
      <c r="B64" s="237"/>
      <c r="C64" s="50"/>
      <c r="D64" s="99"/>
      <c r="E64" s="311"/>
      <c r="F64" s="311"/>
      <c r="G64" s="375"/>
      <c r="J64" s="128"/>
    </row>
    <row r="65" spans="1:10" ht="26.25" customHeight="1">
      <c r="A65" s="112">
        <v>14</v>
      </c>
      <c r="B65" s="244" t="s">
        <v>322</v>
      </c>
      <c r="C65" s="14">
        <f>SUM(C68+C69)</f>
        <v>547000</v>
      </c>
      <c r="D65" s="98">
        <f>SUM(D68:D69)</f>
        <v>552410</v>
      </c>
      <c r="E65" s="223">
        <f>E68+E69</f>
        <v>406609</v>
      </c>
      <c r="F65" s="98">
        <f>SUM(F68:F69)</f>
        <v>629613</v>
      </c>
      <c r="G65" s="376">
        <f t="shared" si="0"/>
        <v>113.97567024492679</v>
      </c>
      <c r="J65" s="128"/>
    </row>
    <row r="66" spans="1:10" ht="12.75" customHeight="1">
      <c r="A66" s="206">
        <v>611100</v>
      </c>
      <c r="B66" s="234" t="s">
        <v>125</v>
      </c>
      <c r="C66" s="35">
        <v>420000</v>
      </c>
      <c r="D66" s="35">
        <f>462000-23100</f>
        <v>438900</v>
      </c>
      <c r="E66" s="309">
        <v>331460</v>
      </c>
      <c r="F66" s="35">
        <v>503580</v>
      </c>
      <c r="G66" s="375">
        <f t="shared" si="0"/>
        <v>114.73684210526316</v>
      </c>
      <c r="J66" s="128"/>
    </row>
    <row r="67" spans="1:10">
      <c r="A67" s="206">
        <v>611200</v>
      </c>
      <c r="B67" s="235" t="s">
        <v>63</v>
      </c>
      <c r="C67" s="39">
        <v>83000</v>
      </c>
      <c r="D67" s="39">
        <v>65000</v>
      </c>
      <c r="E67" s="313">
        <v>46644</v>
      </c>
      <c r="F67" s="39">
        <v>100854</v>
      </c>
      <c r="G67" s="375">
        <f t="shared" si="0"/>
        <v>155.16</v>
      </c>
      <c r="I67" s="84"/>
      <c r="J67" s="128"/>
    </row>
    <row r="68" spans="1:10">
      <c r="A68" s="206"/>
      <c r="B68" s="241" t="s">
        <v>126</v>
      </c>
      <c r="C68" s="50">
        <f>SUM(C66+C67)</f>
        <v>503000</v>
      </c>
      <c r="D68" s="99">
        <f>SUM(D66:D67)</f>
        <v>503900</v>
      </c>
      <c r="E68" s="311">
        <f>SUM(E66:E67)</f>
        <v>378104</v>
      </c>
      <c r="F68" s="99">
        <f>SUM(F66:F67)</f>
        <v>604434</v>
      </c>
      <c r="G68" s="375">
        <f t="shared" si="0"/>
        <v>119.95118078983926</v>
      </c>
      <c r="J68" s="128"/>
    </row>
    <row r="69" spans="1:10">
      <c r="A69" s="206">
        <v>612100</v>
      </c>
      <c r="B69" s="235" t="s">
        <v>127</v>
      </c>
      <c r="C69" s="35">
        <v>44000</v>
      </c>
      <c r="D69" s="97">
        <v>48510</v>
      </c>
      <c r="E69" s="306">
        <v>28505</v>
      </c>
      <c r="F69" s="97">
        <f>F66*5%</f>
        <v>25179</v>
      </c>
      <c r="G69" s="375">
        <f t="shared" si="0"/>
        <v>51.904761904761912</v>
      </c>
      <c r="J69" s="128"/>
    </row>
    <row r="70" spans="1:10">
      <c r="A70" s="60"/>
      <c r="B70" s="237"/>
      <c r="C70" s="50"/>
      <c r="D70" s="99"/>
      <c r="E70" s="311"/>
      <c r="F70" s="311"/>
      <c r="G70" s="375"/>
      <c r="J70" s="128"/>
    </row>
    <row r="71" spans="1:10" ht="13.5" customHeight="1">
      <c r="A71" s="112">
        <v>14</v>
      </c>
      <c r="B71" s="238" t="s">
        <v>137</v>
      </c>
      <c r="C71" s="14">
        <f>SUM(C74+C75)</f>
        <v>390500</v>
      </c>
      <c r="D71" s="98">
        <f>SUM(D74:D75)</f>
        <v>417150</v>
      </c>
      <c r="E71" s="223">
        <f>E74+E75</f>
        <v>281279</v>
      </c>
      <c r="F71" s="98">
        <f>SUM(F74:F75)</f>
        <v>473972</v>
      </c>
      <c r="G71" s="376">
        <f t="shared" ref="G71:G133" si="1">F71/D71*100</f>
        <v>113.62147908426226</v>
      </c>
      <c r="J71" s="128"/>
    </row>
    <row r="72" spans="1:10">
      <c r="A72" s="206">
        <v>611100</v>
      </c>
      <c r="B72" s="234" t="s">
        <v>125</v>
      </c>
      <c r="C72" s="35">
        <v>300000</v>
      </c>
      <c r="D72" s="35">
        <f>330000-16500</f>
        <v>313500</v>
      </c>
      <c r="E72" s="309">
        <v>214843</v>
      </c>
      <c r="F72" s="35">
        <v>358960</v>
      </c>
      <c r="G72" s="375">
        <f t="shared" si="1"/>
        <v>114.50079744816586</v>
      </c>
      <c r="J72" s="128"/>
    </row>
    <row r="73" spans="1:10">
      <c r="A73" s="206">
        <v>611200</v>
      </c>
      <c r="B73" s="235" t="s">
        <v>63</v>
      </c>
      <c r="C73" s="39">
        <v>59000</v>
      </c>
      <c r="D73" s="39">
        <v>69000</v>
      </c>
      <c r="E73" s="313">
        <v>47769</v>
      </c>
      <c r="F73" s="39">
        <v>97064</v>
      </c>
      <c r="G73" s="375">
        <f t="shared" si="1"/>
        <v>140.67246376811596</v>
      </c>
      <c r="I73" s="84"/>
      <c r="J73" s="128"/>
    </row>
    <row r="74" spans="1:10">
      <c r="A74" s="206"/>
      <c r="B74" s="241" t="s">
        <v>126</v>
      </c>
      <c r="C74" s="50">
        <f>SUM(C72+C73)</f>
        <v>359000</v>
      </c>
      <c r="D74" s="99">
        <f>SUM(D72:D73)</f>
        <v>382500</v>
      </c>
      <c r="E74" s="311">
        <f>SUM(E72:E73)</f>
        <v>262612</v>
      </c>
      <c r="F74" s="99">
        <f>SUM(F72:F73)</f>
        <v>456024</v>
      </c>
      <c r="G74" s="375">
        <f t="shared" si="1"/>
        <v>119.22196078431372</v>
      </c>
      <c r="J74" s="128"/>
    </row>
    <row r="75" spans="1:10">
      <c r="A75" s="206">
        <v>612100</v>
      </c>
      <c r="B75" s="235" t="s">
        <v>127</v>
      </c>
      <c r="C75" s="39">
        <v>31500</v>
      </c>
      <c r="D75" s="97">
        <v>34650</v>
      </c>
      <c r="E75" s="306">
        <v>18667</v>
      </c>
      <c r="F75" s="97">
        <f>F72*5%</f>
        <v>17948</v>
      </c>
      <c r="G75" s="375">
        <f t="shared" si="1"/>
        <v>51.797979797979799</v>
      </c>
      <c r="J75" s="188"/>
    </row>
    <row r="76" spans="1:10">
      <c r="A76" s="162"/>
      <c r="B76" s="235"/>
      <c r="C76" s="39"/>
      <c r="D76" s="99"/>
      <c r="E76" s="311"/>
      <c r="F76" s="311"/>
      <c r="G76" s="375"/>
      <c r="J76" s="188"/>
    </row>
    <row r="77" spans="1:10">
      <c r="A77" s="225">
        <v>2</v>
      </c>
      <c r="B77" s="245" t="s">
        <v>260</v>
      </c>
      <c r="C77" s="98">
        <f>SUM(C80+C81)</f>
        <v>54790</v>
      </c>
      <c r="D77" s="98">
        <f>SUM(D80:D81)</f>
        <v>57140</v>
      </c>
      <c r="E77" s="223">
        <f>E80+E81</f>
        <v>0</v>
      </c>
      <c r="F77" s="98">
        <f>SUM(F80:F81)</f>
        <v>57140</v>
      </c>
      <c r="G77" s="376">
        <f t="shared" si="1"/>
        <v>100</v>
      </c>
      <c r="J77" s="188"/>
    </row>
    <row r="78" spans="1:10">
      <c r="A78" s="206">
        <v>611100</v>
      </c>
      <c r="B78" s="234" t="s">
        <v>125</v>
      </c>
      <c r="C78" s="39">
        <v>42350</v>
      </c>
      <c r="D78" s="35">
        <f>46585-2329</f>
        <v>44256</v>
      </c>
      <c r="E78" s="309">
        <v>0</v>
      </c>
      <c r="F78" s="35">
        <v>44256</v>
      </c>
      <c r="G78" s="375">
        <f t="shared" si="1"/>
        <v>100</v>
      </c>
      <c r="J78" s="188"/>
    </row>
    <row r="79" spans="1:10">
      <c r="A79" s="206">
        <v>611200</v>
      </c>
      <c r="B79" s="235" t="s">
        <v>63</v>
      </c>
      <c r="C79" s="39">
        <v>8000</v>
      </c>
      <c r="D79" s="39">
        <v>8000</v>
      </c>
      <c r="E79" s="313">
        <v>0</v>
      </c>
      <c r="F79" s="39">
        <v>8000</v>
      </c>
      <c r="G79" s="375">
        <f t="shared" si="1"/>
        <v>100</v>
      </c>
      <c r="J79" s="188"/>
    </row>
    <row r="80" spans="1:10">
      <c r="A80" s="206"/>
      <c r="B80" s="241" t="s">
        <v>126</v>
      </c>
      <c r="C80" s="70">
        <f>SUM(C78:C79)</f>
        <v>50350</v>
      </c>
      <c r="D80" s="99">
        <f>SUM(D78:D79)</f>
        <v>52256</v>
      </c>
      <c r="E80" s="311">
        <f>SUM(E78:E79)</f>
        <v>0</v>
      </c>
      <c r="F80" s="99">
        <f>SUM(F78:F79)</f>
        <v>52256</v>
      </c>
      <c r="G80" s="375">
        <f t="shared" si="1"/>
        <v>100</v>
      </c>
      <c r="J80" s="188"/>
    </row>
    <row r="81" spans="1:10">
      <c r="A81" s="206">
        <v>612100</v>
      </c>
      <c r="B81" s="235" t="s">
        <v>127</v>
      </c>
      <c r="C81" s="39">
        <v>4440</v>
      </c>
      <c r="D81" s="97">
        <v>4884</v>
      </c>
      <c r="E81" s="306">
        <v>0</v>
      </c>
      <c r="F81" s="97">
        <v>4884</v>
      </c>
      <c r="G81" s="375">
        <f t="shared" si="1"/>
        <v>100</v>
      </c>
      <c r="J81" s="188"/>
    </row>
    <row r="82" spans="1:10">
      <c r="A82" s="162"/>
      <c r="B82" s="235"/>
      <c r="C82" s="39"/>
      <c r="D82" s="99"/>
      <c r="E82" s="311"/>
      <c r="F82" s="311"/>
      <c r="G82" s="375"/>
      <c r="J82" s="188"/>
    </row>
    <row r="83" spans="1:10">
      <c r="A83" s="211">
        <v>4</v>
      </c>
      <c r="B83" s="245" t="s">
        <v>254</v>
      </c>
      <c r="C83" s="98">
        <f>SUM(C86+C87)</f>
        <v>100000</v>
      </c>
      <c r="D83" s="98">
        <f>SUM(D86:D87)</f>
        <v>100000</v>
      </c>
      <c r="E83" s="223">
        <f>E86+E87</f>
        <v>72667</v>
      </c>
      <c r="F83" s="98">
        <f>SUM(F86:F87)</f>
        <v>127972</v>
      </c>
      <c r="G83" s="376">
        <f t="shared" si="1"/>
        <v>127.97199999999999</v>
      </c>
      <c r="J83" s="188"/>
    </row>
    <row r="84" spans="1:10">
      <c r="A84" s="213">
        <v>611100</v>
      </c>
      <c r="B84" s="234" t="s">
        <v>125</v>
      </c>
      <c r="C84" s="38">
        <v>75000</v>
      </c>
      <c r="D84" s="97">
        <v>75000</v>
      </c>
      <c r="E84" s="306">
        <v>53457</v>
      </c>
      <c r="F84" s="35">
        <v>98560</v>
      </c>
      <c r="G84" s="375">
        <f t="shared" si="1"/>
        <v>131.41333333333333</v>
      </c>
      <c r="J84" s="188"/>
    </row>
    <row r="85" spans="1:10">
      <c r="A85" s="213">
        <v>611200</v>
      </c>
      <c r="B85" s="235" t="s">
        <v>63</v>
      </c>
      <c r="C85" s="38">
        <v>17120</v>
      </c>
      <c r="D85" s="38">
        <v>17120</v>
      </c>
      <c r="E85" s="314">
        <v>14815</v>
      </c>
      <c r="F85" s="38">
        <v>24484</v>
      </c>
      <c r="G85" s="375">
        <f t="shared" si="1"/>
        <v>143.01401869158877</v>
      </c>
      <c r="J85" s="188"/>
    </row>
    <row r="86" spans="1:10">
      <c r="A86" s="212"/>
      <c r="B86" s="241" t="s">
        <v>126</v>
      </c>
      <c r="C86" s="70">
        <f>SUM(C84:C85)</f>
        <v>92120</v>
      </c>
      <c r="D86" s="99">
        <f>SUM(D84:D85)</f>
        <v>92120</v>
      </c>
      <c r="E86" s="311">
        <f>SUM(E84:E85)</f>
        <v>68272</v>
      </c>
      <c r="F86" s="99">
        <f>SUM(F84:F85)</f>
        <v>123044</v>
      </c>
      <c r="G86" s="375">
        <f t="shared" si="1"/>
        <v>133.56925749023014</v>
      </c>
      <c r="J86" s="84"/>
    </row>
    <row r="87" spans="1:10">
      <c r="A87" s="206">
        <v>612100</v>
      </c>
      <c r="B87" s="235" t="s">
        <v>127</v>
      </c>
      <c r="C87" s="38">
        <v>7880</v>
      </c>
      <c r="D87" s="97">
        <v>7880</v>
      </c>
      <c r="E87" s="306">
        <v>4395</v>
      </c>
      <c r="F87" s="97">
        <f>F84*5%</f>
        <v>4928</v>
      </c>
      <c r="G87" s="375">
        <f t="shared" si="1"/>
        <v>62.538071065989854</v>
      </c>
      <c r="J87" s="84"/>
    </row>
    <row r="88" spans="1:10">
      <c r="A88" s="162">
        <f>SUM(A5+A11+A17+A23+A29+A35+A41+A47+A53+A59+A65+A71+A77+A83)</f>
        <v>117</v>
      </c>
      <c r="B88" s="246"/>
      <c r="C88" s="39"/>
      <c r="D88" s="39"/>
      <c r="E88" s="313"/>
      <c r="F88" s="313"/>
      <c r="G88" s="375"/>
    </row>
    <row r="89" spans="1:10">
      <c r="A89" s="139">
        <v>611100</v>
      </c>
      <c r="B89" s="247" t="s">
        <v>278</v>
      </c>
      <c r="C89" s="98">
        <v>12000</v>
      </c>
      <c r="D89" s="98">
        <v>12000</v>
      </c>
      <c r="E89" s="223">
        <v>10646</v>
      </c>
      <c r="F89" s="98">
        <v>19536</v>
      </c>
      <c r="G89" s="376">
        <f t="shared" si="1"/>
        <v>162.79999999999998</v>
      </c>
    </row>
    <row r="90" spans="1:10">
      <c r="A90" s="139">
        <v>611200</v>
      </c>
      <c r="B90" s="247" t="s">
        <v>264</v>
      </c>
      <c r="C90" s="98">
        <v>15000</v>
      </c>
      <c r="D90" s="98">
        <v>5000</v>
      </c>
      <c r="E90" s="223">
        <v>2959</v>
      </c>
      <c r="F90" s="98">
        <v>34000</v>
      </c>
      <c r="G90" s="376">
        <f t="shared" si="1"/>
        <v>680</v>
      </c>
    </row>
    <row r="91" spans="1:10">
      <c r="A91" s="139">
        <v>511200</v>
      </c>
      <c r="B91" s="247" t="s">
        <v>265</v>
      </c>
      <c r="C91" s="98">
        <v>10000</v>
      </c>
      <c r="D91" s="98">
        <v>20000</v>
      </c>
      <c r="E91" s="223">
        <v>0</v>
      </c>
      <c r="F91" s="98">
        <v>0</v>
      </c>
      <c r="G91" s="376">
        <f t="shared" si="1"/>
        <v>0</v>
      </c>
    </row>
    <row r="92" spans="1:10" ht="12.75" customHeight="1">
      <c r="A92" s="139">
        <v>611200</v>
      </c>
      <c r="B92" s="302" t="s">
        <v>69</v>
      </c>
      <c r="C92" s="98">
        <v>35000</v>
      </c>
      <c r="D92" s="98">
        <v>50000</v>
      </c>
      <c r="E92" s="223">
        <v>57103</v>
      </c>
      <c r="F92" s="98">
        <v>70000</v>
      </c>
      <c r="G92" s="376">
        <f t="shared" si="1"/>
        <v>140</v>
      </c>
      <c r="H92" s="84"/>
    </row>
    <row r="93" spans="1:10">
      <c r="A93" s="139">
        <v>612200</v>
      </c>
      <c r="B93" s="247" t="s">
        <v>138</v>
      </c>
      <c r="C93" s="98">
        <v>15000</v>
      </c>
      <c r="D93" s="98">
        <v>15000</v>
      </c>
      <c r="E93" s="223">
        <v>11771</v>
      </c>
      <c r="F93" s="98">
        <v>15000</v>
      </c>
      <c r="G93" s="376">
        <f t="shared" si="1"/>
        <v>100</v>
      </c>
      <c r="H93" s="84"/>
    </row>
    <row r="94" spans="1:10" s="62" customFormat="1">
      <c r="A94" s="27"/>
      <c r="B94" s="248"/>
      <c r="C94" s="19"/>
      <c r="D94" s="19"/>
      <c r="E94" s="311"/>
      <c r="F94" s="311"/>
      <c r="G94" s="375"/>
      <c r="I94" s="37"/>
      <c r="J94" s="160"/>
    </row>
    <row r="95" spans="1:10">
      <c r="A95" s="139">
        <v>611000</v>
      </c>
      <c r="B95" s="247" t="s">
        <v>139</v>
      </c>
      <c r="C95" s="98">
        <f>SUM(C96+C97)</f>
        <v>3770470</v>
      </c>
      <c r="D95" s="98">
        <f>D96+D97</f>
        <v>4140013</v>
      </c>
      <c r="E95" s="223">
        <f>E96+E97</f>
        <v>2928675</v>
      </c>
      <c r="F95" s="98">
        <f>F96+F97</f>
        <v>4891762</v>
      </c>
      <c r="G95" s="376">
        <f t="shared" si="1"/>
        <v>118.15813138751014</v>
      </c>
      <c r="H95" s="84"/>
      <c r="I95" s="37"/>
      <c r="J95" s="215"/>
    </row>
    <row r="96" spans="1:10">
      <c r="A96" s="139">
        <v>611100</v>
      </c>
      <c r="B96" s="223" t="s">
        <v>140</v>
      </c>
      <c r="C96" s="98">
        <f>SUM(C6+C12+C18+C24+C30+C36+C42+C48+C54+C60+C66+C72+C78+C89+C84)</f>
        <v>3221350</v>
      </c>
      <c r="D96" s="98">
        <f>D6+D12+D18+D24+D30+D36+D42+D48+D54+D60+D66+D72+D78+D84+D89</f>
        <v>3516393</v>
      </c>
      <c r="E96" s="223">
        <f>E6+E12+E18+E24+E30+E36+E42+E48+E54+E60+E66+E72+E78+E84+E89</f>
        <v>2484628</v>
      </c>
      <c r="F96" s="98">
        <f>F6+F12+F18+F24+F30+F36+F42+F48+F54+F60+F66+F72+F78+F84+F89</f>
        <v>4032592</v>
      </c>
      <c r="G96" s="376">
        <f t="shared" si="1"/>
        <v>114.67978692939043</v>
      </c>
      <c r="J96" s="37"/>
    </row>
    <row r="97" spans="1:9">
      <c r="A97" s="139">
        <v>611200</v>
      </c>
      <c r="B97" s="245" t="s">
        <v>141</v>
      </c>
      <c r="C97" s="98">
        <f>SUM(C7+C13+C19+C25+C31+C37+C43+C49+C55+C61+C67+C73++C79++C90+C91+C92+C85)</f>
        <v>549120</v>
      </c>
      <c r="D97" s="98">
        <f>D7+D13+D19+D25+D31+D37+D43+D49+D55+D61+D67+D73+D79+D85+D90+D91+D92</f>
        <v>623620</v>
      </c>
      <c r="E97" s="223">
        <f>E7+E13+E19+E25+E31+E37+E43+E49+E55+E61+E67+E73+E79+E85+E90+E91+E92</f>
        <v>444047</v>
      </c>
      <c r="F97" s="98">
        <f>F7+F13+F19+F25+F31+F37+F43+F49+F55+F61+F67+F73+F79+F85+F90+F91+F92</f>
        <v>859170</v>
      </c>
      <c r="G97" s="376">
        <f t="shared" si="1"/>
        <v>137.77139924954298</v>
      </c>
      <c r="I97" s="37"/>
    </row>
    <row r="98" spans="1:9">
      <c r="A98" s="115"/>
      <c r="B98" s="241"/>
      <c r="C98" s="35"/>
      <c r="D98" s="35"/>
      <c r="E98" s="309"/>
      <c r="F98" s="309"/>
      <c r="G98" s="375"/>
    </row>
    <row r="99" spans="1:9">
      <c r="A99" s="25">
        <v>612000</v>
      </c>
      <c r="B99" s="249" t="s">
        <v>242</v>
      </c>
      <c r="C99" s="14">
        <f>SUM(C9+C15+C21+C27+C33+C39+C45+C51+C57+C63+C69+C75+C81+C93+C87)</f>
        <v>359170</v>
      </c>
      <c r="D99" s="14">
        <f>D9+D15+D21+D27+D33+D39+D45+D51+D57+D63+D69+D75+D81+D87+D93</f>
        <v>410489</v>
      </c>
      <c r="E99" s="315">
        <f>E9+E15+E21+E27+E33+E39+E45+E51+E57+E63+E69+E75+E81+E87+E93</f>
        <v>231682</v>
      </c>
      <c r="F99" s="14">
        <f>F9+F15+F21+F27+F33+F39+F45+F51+F57+F63+F69+F75+F81+F87+F93</f>
        <v>228444</v>
      </c>
      <c r="G99" s="376">
        <f t="shared" si="1"/>
        <v>55.651673979083483</v>
      </c>
    </row>
    <row r="100" spans="1:9">
      <c r="A100" s="68"/>
      <c r="B100" s="250"/>
      <c r="C100" s="16"/>
      <c r="D100" s="16"/>
      <c r="E100" s="306"/>
      <c r="F100" s="306"/>
      <c r="G100" s="375"/>
    </row>
    <row r="101" spans="1:9">
      <c r="A101" s="116">
        <v>613000</v>
      </c>
      <c r="B101" s="251" t="s">
        <v>142</v>
      </c>
      <c r="C101" s="132">
        <f>SUM(C102:C141)-C115-C134-C129</f>
        <v>1979530</v>
      </c>
      <c r="D101" s="132">
        <f>SUM(D102:D141)-D115-D134-D129</f>
        <v>2122800</v>
      </c>
      <c r="E101" s="316">
        <f>SUM(E102:E141)-E115-E129-E134</f>
        <v>1232061</v>
      </c>
      <c r="F101" s="132">
        <f>SUM(F102:F141)-F115-F134-F129</f>
        <v>2277800</v>
      </c>
      <c r="G101" s="376">
        <f t="shared" si="1"/>
        <v>107.30167703033729</v>
      </c>
    </row>
    <row r="102" spans="1:9" ht="12" customHeight="1">
      <c r="A102" s="122">
        <v>613115</v>
      </c>
      <c r="B102" s="235" t="s">
        <v>248</v>
      </c>
      <c r="C102" s="39">
        <v>22000</v>
      </c>
      <c r="D102" s="39">
        <v>22000</v>
      </c>
      <c r="E102" s="309">
        <v>8019</v>
      </c>
      <c r="F102" s="39">
        <v>22000</v>
      </c>
      <c r="G102" s="375">
        <f t="shared" si="1"/>
        <v>100</v>
      </c>
    </row>
    <row r="103" spans="1:9" ht="12" customHeight="1">
      <c r="A103" s="122">
        <v>613211</v>
      </c>
      <c r="B103" s="252" t="s">
        <v>143</v>
      </c>
      <c r="C103" s="35">
        <v>190000</v>
      </c>
      <c r="D103" s="35">
        <v>190000</v>
      </c>
      <c r="E103" s="309">
        <v>115817</v>
      </c>
      <c r="F103" s="35">
        <v>190000</v>
      </c>
      <c r="G103" s="375">
        <f t="shared" si="1"/>
        <v>100</v>
      </c>
    </row>
    <row r="104" spans="1:9" ht="12" customHeight="1">
      <c r="A104" s="122">
        <v>613211</v>
      </c>
      <c r="B104" s="252" t="s">
        <v>144</v>
      </c>
      <c r="C104" s="39">
        <v>60000</v>
      </c>
      <c r="D104" s="39">
        <v>60000</v>
      </c>
      <c r="E104" s="309">
        <v>51924</v>
      </c>
      <c r="F104" s="39">
        <v>75000</v>
      </c>
      <c r="G104" s="375">
        <f t="shared" si="1"/>
        <v>125</v>
      </c>
    </row>
    <row r="105" spans="1:9" ht="12" customHeight="1">
      <c r="A105" s="122">
        <v>613212</v>
      </c>
      <c r="B105" s="252" t="s">
        <v>145</v>
      </c>
      <c r="C105" s="39">
        <v>15000</v>
      </c>
      <c r="D105" s="39">
        <v>15000</v>
      </c>
      <c r="E105" s="309">
        <v>0</v>
      </c>
      <c r="F105" s="39">
        <v>0</v>
      </c>
      <c r="G105" s="375">
        <f t="shared" si="1"/>
        <v>0</v>
      </c>
    </row>
    <row r="106" spans="1:9" ht="12" customHeight="1">
      <c r="A106" s="53">
        <v>613311</v>
      </c>
      <c r="B106" s="253" t="s">
        <v>147</v>
      </c>
      <c r="C106" s="39">
        <v>70000</v>
      </c>
      <c r="D106" s="39">
        <v>80000</v>
      </c>
      <c r="E106" s="309">
        <v>57725</v>
      </c>
      <c r="F106" s="39">
        <v>80000</v>
      </c>
      <c r="G106" s="375">
        <f t="shared" si="1"/>
        <v>100</v>
      </c>
    </row>
    <row r="107" spans="1:9" ht="12" customHeight="1">
      <c r="A107" s="122">
        <v>613321</v>
      </c>
      <c r="B107" s="252" t="s">
        <v>146</v>
      </c>
      <c r="C107" s="39">
        <v>15000</v>
      </c>
      <c r="D107" s="39">
        <v>15000</v>
      </c>
      <c r="E107" s="309">
        <v>6329</v>
      </c>
      <c r="F107" s="39">
        <v>15000</v>
      </c>
      <c r="G107" s="375">
        <f t="shared" si="1"/>
        <v>100</v>
      </c>
    </row>
    <row r="108" spans="1:9" ht="12" customHeight="1">
      <c r="A108" s="205">
        <v>614400</v>
      </c>
      <c r="B108" s="252" t="s">
        <v>75</v>
      </c>
      <c r="C108" s="39">
        <v>80000</v>
      </c>
      <c r="D108" s="39">
        <v>80000</v>
      </c>
      <c r="E108" s="309">
        <v>62552</v>
      </c>
      <c r="F108" s="39">
        <v>80000</v>
      </c>
      <c r="G108" s="375">
        <f t="shared" si="1"/>
        <v>100</v>
      </c>
    </row>
    <row r="109" spans="1:9" ht="12" customHeight="1">
      <c r="A109" s="56">
        <v>613481</v>
      </c>
      <c r="B109" s="235" t="s">
        <v>279</v>
      </c>
      <c r="C109" s="39">
        <v>20000</v>
      </c>
      <c r="D109" s="39">
        <v>30000</v>
      </c>
      <c r="E109" s="309">
        <v>0</v>
      </c>
      <c r="F109" s="39">
        <v>28000</v>
      </c>
      <c r="G109" s="375">
        <f t="shared" si="1"/>
        <v>93.333333333333329</v>
      </c>
    </row>
    <row r="110" spans="1:9" ht="12" customHeight="1">
      <c r="A110" s="205">
        <v>613485</v>
      </c>
      <c r="B110" s="235" t="s">
        <v>234</v>
      </c>
      <c r="C110" s="39">
        <v>47000</v>
      </c>
      <c r="D110" s="39">
        <v>35000</v>
      </c>
      <c r="E110" s="309">
        <v>0</v>
      </c>
      <c r="F110" s="39">
        <v>20000</v>
      </c>
      <c r="G110" s="375">
        <f t="shared" si="1"/>
        <v>57.142857142857139</v>
      </c>
    </row>
    <row r="111" spans="1:9" ht="12" customHeight="1">
      <c r="A111" s="205">
        <v>613487</v>
      </c>
      <c r="B111" s="235" t="s">
        <v>262</v>
      </c>
      <c r="C111" s="39">
        <v>10000</v>
      </c>
      <c r="D111" s="39">
        <v>10000</v>
      </c>
      <c r="E111" s="309">
        <v>229</v>
      </c>
      <c r="F111" s="39">
        <v>10000</v>
      </c>
      <c r="G111" s="375">
        <f t="shared" si="1"/>
        <v>100</v>
      </c>
    </row>
    <row r="112" spans="1:9" ht="12" customHeight="1">
      <c r="A112" s="122">
        <v>613511</v>
      </c>
      <c r="B112" s="252" t="s">
        <v>148</v>
      </c>
      <c r="C112" s="39">
        <v>28000</v>
      </c>
      <c r="D112" s="39">
        <v>28000</v>
      </c>
      <c r="E112" s="309">
        <v>12524</v>
      </c>
      <c r="F112" s="39">
        <v>25000</v>
      </c>
      <c r="G112" s="375">
        <f t="shared" si="1"/>
        <v>89.285714285714292</v>
      </c>
    </row>
    <row r="113" spans="1:7" ht="12" customHeight="1">
      <c r="A113" s="122">
        <v>613523</v>
      </c>
      <c r="B113" s="235" t="s">
        <v>149</v>
      </c>
      <c r="C113" s="39">
        <v>10000</v>
      </c>
      <c r="D113" s="39">
        <v>10000</v>
      </c>
      <c r="E113" s="309">
        <v>1637</v>
      </c>
      <c r="F113" s="39">
        <v>10000</v>
      </c>
      <c r="G113" s="375">
        <f t="shared" si="1"/>
        <v>100</v>
      </c>
    </row>
    <row r="114" spans="1:7" ht="12" customHeight="1">
      <c r="A114" s="56" t="s">
        <v>339</v>
      </c>
      <c r="B114" s="254" t="s">
        <v>150</v>
      </c>
      <c r="C114" s="35">
        <v>15000</v>
      </c>
      <c r="D114" s="35">
        <v>15000</v>
      </c>
      <c r="E114" s="309">
        <v>14032</v>
      </c>
      <c r="F114" s="35">
        <v>15000</v>
      </c>
      <c r="G114" s="375">
        <f t="shared" si="1"/>
        <v>100</v>
      </c>
    </row>
    <row r="115" spans="1:7" ht="12" customHeight="1">
      <c r="A115" s="56">
        <v>613727</v>
      </c>
      <c r="B115" s="261" t="s">
        <v>324</v>
      </c>
      <c r="C115" s="35">
        <f>SUM(C116:C122)</f>
        <v>681530</v>
      </c>
      <c r="D115" s="35">
        <f>SUM(D116:D125)</f>
        <v>901800</v>
      </c>
      <c r="E115" s="309">
        <f>SUM(E116:E125)</f>
        <v>468141</v>
      </c>
      <c r="F115" s="309">
        <f t="shared" ref="F115" si="2">SUM(F116:F125)</f>
        <v>901800</v>
      </c>
      <c r="G115" s="386">
        <f>F115/D115*100</f>
        <v>100</v>
      </c>
    </row>
    <row r="116" spans="1:7" ht="12" customHeight="1">
      <c r="A116" s="56"/>
      <c r="B116" s="270" t="s">
        <v>326</v>
      </c>
      <c r="C116" s="55">
        <v>241242</v>
      </c>
      <c r="D116" s="55">
        <v>242000</v>
      </c>
      <c r="E116" s="344">
        <v>182059</v>
      </c>
      <c r="F116" s="55">
        <v>242000</v>
      </c>
      <c r="G116" s="375">
        <f t="shared" si="1"/>
        <v>100</v>
      </c>
    </row>
    <row r="117" spans="1:7" ht="12" customHeight="1">
      <c r="A117" s="56"/>
      <c r="B117" s="270" t="s">
        <v>327</v>
      </c>
      <c r="C117" s="55">
        <v>205597</v>
      </c>
      <c r="D117" s="55">
        <v>175000</v>
      </c>
      <c r="E117" s="344">
        <v>169416</v>
      </c>
      <c r="F117" s="55">
        <v>175000</v>
      </c>
      <c r="G117" s="375">
        <f t="shared" si="1"/>
        <v>100</v>
      </c>
    </row>
    <row r="118" spans="1:7" ht="12" customHeight="1">
      <c r="A118" s="56"/>
      <c r="B118" s="270" t="s">
        <v>299</v>
      </c>
      <c r="C118" s="55">
        <v>114075</v>
      </c>
      <c r="D118" s="55">
        <v>114000</v>
      </c>
      <c r="E118" s="344">
        <v>34557</v>
      </c>
      <c r="F118" s="55">
        <v>114000</v>
      </c>
      <c r="G118" s="375">
        <f t="shared" si="1"/>
        <v>100</v>
      </c>
    </row>
    <row r="119" spans="1:7" ht="12" customHeight="1">
      <c r="A119" s="56"/>
      <c r="B119" s="270" t="s">
        <v>325</v>
      </c>
      <c r="C119" s="55">
        <v>21800</v>
      </c>
      <c r="D119" s="55">
        <v>21800</v>
      </c>
      <c r="E119" s="344">
        <v>10965</v>
      </c>
      <c r="F119" s="55">
        <v>21800</v>
      </c>
      <c r="G119" s="375">
        <f t="shared" si="1"/>
        <v>100</v>
      </c>
    </row>
    <row r="120" spans="1:7" ht="12" customHeight="1">
      <c r="A120" s="56"/>
      <c r="B120" s="270" t="s">
        <v>300</v>
      </c>
      <c r="C120" s="55">
        <v>28103</v>
      </c>
      <c r="D120" s="55">
        <v>51000</v>
      </c>
      <c r="E120" s="344">
        <v>38775</v>
      </c>
      <c r="F120" s="55">
        <v>51000</v>
      </c>
      <c r="G120" s="375">
        <f t="shared" si="1"/>
        <v>100</v>
      </c>
    </row>
    <row r="121" spans="1:7" ht="12" customHeight="1">
      <c r="A121" s="56"/>
      <c r="B121" s="270" t="s">
        <v>301</v>
      </c>
      <c r="C121" s="55">
        <v>28777</v>
      </c>
      <c r="D121" s="55">
        <v>29000</v>
      </c>
      <c r="E121" s="344">
        <v>5754</v>
      </c>
      <c r="F121" s="55">
        <v>29000</v>
      </c>
      <c r="G121" s="375">
        <f t="shared" si="1"/>
        <v>100</v>
      </c>
    </row>
    <row r="122" spans="1:7" ht="12" customHeight="1">
      <c r="A122" s="56"/>
      <c r="B122" s="270" t="s">
        <v>333</v>
      </c>
      <c r="C122" s="55">
        <v>41936</v>
      </c>
      <c r="D122" s="55">
        <v>117000</v>
      </c>
      <c r="E122" s="344">
        <v>23327</v>
      </c>
      <c r="F122" s="55">
        <v>117000</v>
      </c>
      <c r="G122" s="375">
        <f t="shared" si="1"/>
        <v>100</v>
      </c>
    </row>
    <row r="123" spans="1:7" ht="12" customHeight="1">
      <c r="A123" s="56"/>
      <c r="B123" s="270" t="s">
        <v>328</v>
      </c>
      <c r="C123" s="55">
        <v>0</v>
      </c>
      <c r="D123" s="55">
        <v>100000</v>
      </c>
      <c r="E123" s="344">
        <v>0</v>
      </c>
      <c r="F123" s="55">
        <v>100000</v>
      </c>
      <c r="G123" s="375">
        <f t="shared" si="1"/>
        <v>100</v>
      </c>
    </row>
    <row r="124" spans="1:7" ht="12" customHeight="1">
      <c r="A124" s="56"/>
      <c r="B124" s="270" t="s">
        <v>329</v>
      </c>
      <c r="C124" s="55">
        <v>0</v>
      </c>
      <c r="D124" s="55">
        <v>32000</v>
      </c>
      <c r="E124" s="344">
        <v>0</v>
      </c>
      <c r="F124" s="55">
        <v>32000</v>
      </c>
      <c r="G124" s="375">
        <f t="shared" si="1"/>
        <v>100</v>
      </c>
    </row>
    <row r="125" spans="1:7" ht="12" customHeight="1">
      <c r="A125" s="56"/>
      <c r="B125" s="270" t="s">
        <v>330</v>
      </c>
      <c r="C125" s="55">
        <v>0</v>
      </c>
      <c r="D125" s="55">
        <v>20000</v>
      </c>
      <c r="E125" s="344">
        <v>3288</v>
      </c>
      <c r="F125" s="55">
        <v>20000</v>
      </c>
      <c r="G125" s="375">
        <f t="shared" si="1"/>
        <v>100</v>
      </c>
    </row>
    <row r="126" spans="1:7" ht="12" customHeight="1">
      <c r="A126" s="53">
        <v>613813</v>
      </c>
      <c r="B126" s="255" t="s">
        <v>151</v>
      </c>
      <c r="C126" s="39">
        <v>5000</v>
      </c>
      <c r="D126" s="39">
        <v>5000</v>
      </c>
      <c r="E126" s="309">
        <v>2814</v>
      </c>
      <c r="F126" s="39">
        <v>5000</v>
      </c>
      <c r="G126" s="375">
        <f t="shared" si="1"/>
        <v>100</v>
      </c>
    </row>
    <row r="127" spans="1:7" ht="12" customHeight="1">
      <c r="A127" s="122">
        <v>613821</v>
      </c>
      <c r="B127" s="235" t="s">
        <v>152</v>
      </c>
      <c r="C127" s="39">
        <v>15000</v>
      </c>
      <c r="D127" s="39">
        <v>15000</v>
      </c>
      <c r="E127" s="309">
        <v>5976</v>
      </c>
      <c r="F127" s="39">
        <v>12000</v>
      </c>
      <c r="G127" s="375">
        <f t="shared" si="1"/>
        <v>80</v>
      </c>
    </row>
    <row r="128" spans="1:7" ht="12" customHeight="1">
      <c r="A128" s="122">
        <v>613914</v>
      </c>
      <c r="B128" s="235" t="s">
        <v>340</v>
      </c>
      <c r="C128" s="39">
        <v>20000</v>
      </c>
      <c r="D128" s="39">
        <v>20000</v>
      </c>
      <c r="E128" s="309">
        <v>15075</v>
      </c>
      <c r="F128" s="39">
        <v>20000</v>
      </c>
      <c r="G128" s="375">
        <f t="shared" si="1"/>
        <v>100</v>
      </c>
    </row>
    <row r="129" spans="1:10" ht="12" customHeight="1">
      <c r="A129" s="122">
        <v>613919</v>
      </c>
      <c r="B129" s="235" t="s">
        <v>305</v>
      </c>
      <c r="C129" s="16">
        <f>SUM(C130:C131)</f>
        <v>40000</v>
      </c>
      <c r="D129" s="16">
        <f>SUM(D130:D131)</f>
        <v>50000</v>
      </c>
      <c r="E129" s="309">
        <f>E130+E131</f>
        <v>38493</v>
      </c>
      <c r="F129" s="16">
        <f>F130+F131</f>
        <v>55000</v>
      </c>
      <c r="G129" s="375">
        <f t="shared" si="1"/>
        <v>110.00000000000001</v>
      </c>
    </row>
    <row r="130" spans="1:10" ht="12" customHeight="1">
      <c r="A130" s="122"/>
      <c r="B130" s="235" t="s">
        <v>306</v>
      </c>
      <c r="C130" s="16">
        <v>25000</v>
      </c>
      <c r="D130" s="16">
        <v>30000</v>
      </c>
      <c r="E130" s="309">
        <v>36903</v>
      </c>
      <c r="F130" s="16">
        <v>35000</v>
      </c>
      <c r="G130" s="375">
        <f t="shared" si="1"/>
        <v>116.66666666666667</v>
      </c>
    </row>
    <row r="131" spans="1:10" ht="12" customHeight="1">
      <c r="A131" s="122"/>
      <c r="B131" s="235" t="s">
        <v>307</v>
      </c>
      <c r="C131" s="39">
        <v>15000</v>
      </c>
      <c r="D131" s="39">
        <v>20000</v>
      </c>
      <c r="E131" s="309">
        <v>1590</v>
      </c>
      <c r="F131" s="39">
        <v>20000</v>
      </c>
      <c r="G131" s="375">
        <f t="shared" si="1"/>
        <v>100</v>
      </c>
    </row>
    <row r="132" spans="1:10" ht="12" customHeight="1">
      <c r="A132" s="122">
        <v>613937</v>
      </c>
      <c r="B132" s="235" t="s">
        <v>302</v>
      </c>
      <c r="C132" s="39">
        <v>11000</v>
      </c>
      <c r="D132" s="39">
        <v>11000</v>
      </c>
      <c r="E132" s="309">
        <v>3800</v>
      </c>
      <c r="F132" s="39">
        <v>11000</v>
      </c>
      <c r="G132" s="375">
        <f t="shared" si="1"/>
        <v>100</v>
      </c>
    </row>
    <row r="133" spans="1:10" ht="25.5" customHeight="1">
      <c r="A133" s="122">
        <v>613951</v>
      </c>
      <c r="B133" s="256" t="s">
        <v>270</v>
      </c>
      <c r="C133" s="39">
        <v>100000</v>
      </c>
      <c r="D133" s="39">
        <v>100000</v>
      </c>
      <c r="E133" s="309">
        <v>0</v>
      </c>
      <c r="F133" s="39">
        <v>100000</v>
      </c>
      <c r="G133" s="375">
        <f t="shared" si="1"/>
        <v>100</v>
      </c>
    </row>
    <row r="134" spans="1:10" ht="12" customHeight="1">
      <c r="A134" s="122">
        <v>613974</v>
      </c>
      <c r="B134" s="250" t="s">
        <v>153</v>
      </c>
      <c r="C134" s="137">
        <f>SUM(C135:C138)</f>
        <v>110000</v>
      </c>
      <c r="D134" s="137">
        <f>SUM(D135:D138)</f>
        <v>105000</v>
      </c>
      <c r="E134" s="345">
        <f>E135+E136+E138</f>
        <v>61555</v>
      </c>
      <c r="F134" s="137">
        <f>SUM(F135:F138)</f>
        <v>115000</v>
      </c>
      <c r="G134" s="375">
        <f t="shared" ref="G134:G200" si="3">F134/D134*100</f>
        <v>109.52380952380953</v>
      </c>
    </row>
    <row r="135" spans="1:10" ht="25.5" customHeight="1">
      <c r="A135" s="122"/>
      <c r="B135" s="255" t="s">
        <v>154</v>
      </c>
      <c r="C135" s="39">
        <v>50000</v>
      </c>
      <c r="D135" s="39">
        <v>35000</v>
      </c>
      <c r="E135" s="309">
        <v>0</v>
      </c>
      <c r="F135" s="39">
        <v>35000</v>
      </c>
      <c r="G135" s="375">
        <f t="shared" si="3"/>
        <v>100</v>
      </c>
      <c r="I135" s="84"/>
    </row>
    <row r="136" spans="1:10" ht="12" customHeight="1">
      <c r="A136" s="122"/>
      <c r="B136" s="255" t="s">
        <v>155</v>
      </c>
      <c r="C136" s="39">
        <v>20000</v>
      </c>
      <c r="D136" s="39">
        <v>20000</v>
      </c>
      <c r="E136" s="309">
        <v>28364</v>
      </c>
      <c r="F136" s="39">
        <v>20000</v>
      </c>
      <c r="G136" s="375">
        <f t="shared" si="3"/>
        <v>100</v>
      </c>
    </row>
    <row r="137" spans="1:10" ht="12" customHeight="1">
      <c r="A137" s="122"/>
      <c r="B137" s="255" t="s">
        <v>394</v>
      </c>
      <c r="C137" s="39"/>
      <c r="D137" s="39">
        <v>0</v>
      </c>
      <c r="E137" s="309">
        <v>0</v>
      </c>
      <c r="F137" s="39">
        <v>10000</v>
      </c>
      <c r="G137" s="375">
        <v>0</v>
      </c>
    </row>
    <row r="138" spans="1:10" ht="12" customHeight="1">
      <c r="A138" s="122"/>
      <c r="B138" s="255" t="s">
        <v>156</v>
      </c>
      <c r="C138" s="39">
        <v>40000</v>
      </c>
      <c r="D138" s="35">
        <v>50000</v>
      </c>
      <c r="E138" s="309">
        <v>33191</v>
      </c>
      <c r="F138" s="35">
        <v>50000</v>
      </c>
      <c r="G138" s="375">
        <f t="shared" si="3"/>
        <v>100</v>
      </c>
      <c r="J138" s="84"/>
    </row>
    <row r="139" spans="1:10" ht="12" customHeight="1">
      <c r="A139" s="53">
        <v>613975</v>
      </c>
      <c r="B139" s="257" t="s">
        <v>157</v>
      </c>
      <c r="C139" s="16">
        <v>185000</v>
      </c>
      <c r="D139" s="16">
        <v>185000</v>
      </c>
      <c r="E139" s="309">
        <v>124100</v>
      </c>
      <c r="F139" s="16">
        <v>185000</v>
      </c>
      <c r="G139" s="375">
        <f t="shared" si="3"/>
        <v>100</v>
      </c>
    </row>
    <row r="140" spans="1:10" ht="12" customHeight="1">
      <c r="A140" s="122">
        <v>613900</v>
      </c>
      <c r="B140" s="252" t="s">
        <v>158</v>
      </c>
      <c r="C140" s="39">
        <v>170000</v>
      </c>
      <c r="D140" s="35">
        <v>80000</v>
      </c>
      <c r="E140" s="309">
        <v>151251</v>
      </c>
      <c r="F140" s="35">
        <v>240000</v>
      </c>
      <c r="G140" s="375">
        <f t="shared" si="3"/>
        <v>300</v>
      </c>
      <c r="I140" s="62"/>
      <c r="J140" s="62"/>
    </row>
    <row r="141" spans="1:10" ht="12" customHeight="1">
      <c r="A141" s="122">
        <v>613997</v>
      </c>
      <c r="B141" s="252" t="s">
        <v>159</v>
      </c>
      <c r="C141" s="39">
        <v>60000</v>
      </c>
      <c r="D141" s="39">
        <v>60000</v>
      </c>
      <c r="E141" s="309">
        <v>30068</v>
      </c>
      <c r="F141" s="39">
        <v>63000</v>
      </c>
      <c r="G141" s="375">
        <f t="shared" si="3"/>
        <v>105</v>
      </c>
      <c r="I141" s="62"/>
      <c r="J141" s="62"/>
    </row>
    <row r="142" spans="1:10" ht="12.75" customHeight="1">
      <c r="A142" s="90">
        <v>614000</v>
      </c>
      <c r="B142" s="258" t="s">
        <v>160</v>
      </c>
      <c r="C142" s="14" t="e">
        <f>SUM(C143+C146+C158+C218+C225+C233)</f>
        <v>#REF!</v>
      </c>
      <c r="D142" s="14">
        <f>SUM(D143+D146+D158+D218+D225+D233)</f>
        <v>5417292</v>
      </c>
      <c r="E142" s="315">
        <f>E143+E146+E158+E218+E225+E233</f>
        <v>2894408</v>
      </c>
      <c r="F142" s="14">
        <f>SUM(F143+F146+F158+F218+F225+F233)</f>
        <v>5395000</v>
      </c>
      <c r="G142" s="376">
        <f t="shared" si="3"/>
        <v>99.588502890374002</v>
      </c>
    </row>
    <row r="143" spans="1:10" s="91" customFormat="1" ht="12.75" customHeight="1">
      <c r="A143" s="118">
        <v>614100</v>
      </c>
      <c r="B143" s="259" t="s">
        <v>80</v>
      </c>
      <c r="C143" s="191">
        <f>SUM(C144:C145)</f>
        <v>100000</v>
      </c>
      <c r="D143" s="191">
        <f>SUM(D144:D145)</f>
        <v>55000</v>
      </c>
      <c r="E143" s="317">
        <f>E144+E145</f>
        <v>36800</v>
      </c>
      <c r="F143" s="191">
        <f>SUM(F144:F145)</f>
        <v>70000</v>
      </c>
      <c r="G143" s="375">
        <f t="shared" si="3"/>
        <v>127.27272727272727</v>
      </c>
      <c r="J143" s="326"/>
    </row>
    <row r="144" spans="1:10" ht="12.75" customHeight="1">
      <c r="A144" s="122">
        <v>614124</v>
      </c>
      <c r="B144" s="252" t="s">
        <v>81</v>
      </c>
      <c r="C144" s="39">
        <v>80000</v>
      </c>
      <c r="D144" s="39">
        <v>35000</v>
      </c>
      <c r="E144" s="313">
        <v>18800</v>
      </c>
      <c r="F144" s="39">
        <v>50000</v>
      </c>
      <c r="G144" s="375">
        <f t="shared" si="3"/>
        <v>142.85714285714286</v>
      </c>
    </row>
    <row r="145" spans="1:11" ht="12.75" customHeight="1">
      <c r="A145" s="122">
        <v>614175</v>
      </c>
      <c r="B145" s="253" t="s">
        <v>161</v>
      </c>
      <c r="C145" s="133">
        <v>20000</v>
      </c>
      <c r="D145" s="133">
        <v>20000</v>
      </c>
      <c r="E145" s="318">
        <v>18000</v>
      </c>
      <c r="F145" s="133">
        <v>20000</v>
      </c>
      <c r="G145" s="375">
        <f t="shared" si="3"/>
        <v>100</v>
      </c>
    </row>
    <row r="146" spans="1:11" ht="12.75" customHeight="1">
      <c r="A146" s="119">
        <v>614200</v>
      </c>
      <c r="B146" s="260" t="s">
        <v>199</v>
      </c>
      <c r="C146" s="138">
        <f>SUM(C148:C157)</f>
        <v>915000</v>
      </c>
      <c r="D146" s="138">
        <f>SUM(D148:D157)</f>
        <v>930000</v>
      </c>
      <c r="E146" s="330">
        <f>SUM(E148:E157)</f>
        <v>357962</v>
      </c>
      <c r="F146" s="138">
        <f>SUM(F147:F157)</f>
        <v>990000</v>
      </c>
      <c r="G146" s="375">
        <f t="shared" si="3"/>
        <v>106.45161290322579</v>
      </c>
    </row>
    <row r="147" spans="1:11" ht="24.75" customHeight="1">
      <c r="A147" s="66">
        <v>614221</v>
      </c>
      <c r="B147" s="368" t="s">
        <v>389</v>
      </c>
      <c r="C147" s="138"/>
      <c r="D147" s="370">
        <v>0</v>
      </c>
      <c r="E147" s="369">
        <v>0</v>
      </c>
      <c r="F147" s="370">
        <v>55000</v>
      </c>
      <c r="G147" s="375">
        <v>0</v>
      </c>
    </row>
    <row r="148" spans="1:11" ht="12.75" customHeight="1">
      <c r="A148" s="53">
        <v>614225</v>
      </c>
      <c r="B148" s="255" t="s">
        <v>195</v>
      </c>
      <c r="C148" s="39">
        <v>150000</v>
      </c>
      <c r="D148" s="39">
        <v>150000</v>
      </c>
      <c r="E148" s="313">
        <v>81400</v>
      </c>
      <c r="F148" s="39">
        <v>150000</v>
      </c>
      <c r="G148" s="375">
        <f t="shared" si="3"/>
        <v>100</v>
      </c>
    </row>
    <row r="149" spans="1:11" ht="12.75" customHeight="1">
      <c r="A149" s="53">
        <v>614231</v>
      </c>
      <c r="B149" s="255" t="s">
        <v>303</v>
      </c>
      <c r="C149" s="39">
        <v>15000</v>
      </c>
      <c r="D149" s="39">
        <v>15000</v>
      </c>
      <c r="E149" s="313">
        <v>15000</v>
      </c>
      <c r="F149" s="39">
        <v>15000</v>
      </c>
      <c r="G149" s="375">
        <f t="shared" si="3"/>
        <v>100</v>
      </c>
    </row>
    <row r="150" spans="1:11" ht="12.75" customHeight="1">
      <c r="A150" s="203">
        <v>614232</v>
      </c>
      <c r="B150" s="262" t="s">
        <v>85</v>
      </c>
      <c r="C150" s="39">
        <v>65000</v>
      </c>
      <c r="D150" s="39">
        <v>70000</v>
      </c>
      <c r="E150" s="313">
        <v>4700</v>
      </c>
      <c r="F150" s="39">
        <v>70000</v>
      </c>
      <c r="G150" s="375">
        <f t="shared" si="3"/>
        <v>100</v>
      </c>
      <c r="K150" s="37"/>
    </row>
    <row r="151" spans="1:11" ht="12" customHeight="1">
      <c r="A151" s="53">
        <v>614234</v>
      </c>
      <c r="B151" s="261" t="s">
        <v>381</v>
      </c>
      <c r="C151" s="16">
        <v>100000</v>
      </c>
      <c r="D151" s="16">
        <v>150000</v>
      </c>
      <c r="E151" s="306">
        <v>126000</v>
      </c>
      <c r="F151" s="16">
        <v>150000</v>
      </c>
      <c r="G151" s="375">
        <f t="shared" si="3"/>
        <v>100</v>
      </c>
    </row>
    <row r="152" spans="1:11" ht="12" customHeight="1">
      <c r="A152" s="53">
        <v>614234</v>
      </c>
      <c r="B152" s="261" t="s">
        <v>201</v>
      </c>
      <c r="C152" s="16">
        <v>10000</v>
      </c>
      <c r="D152" s="16">
        <v>10000</v>
      </c>
      <c r="E152" s="306">
        <v>6004</v>
      </c>
      <c r="F152" s="16">
        <v>10000</v>
      </c>
      <c r="G152" s="375">
        <f t="shared" si="3"/>
        <v>100</v>
      </c>
    </row>
    <row r="153" spans="1:11" ht="12.75" customHeight="1">
      <c r="A153" s="204">
        <v>614239</v>
      </c>
      <c r="B153" s="182" t="s">
        <v>200</v>
      </c>
      <c r="C153" s="35">
        <v>200000</v>
      </c>
      <c r="D153" s="35">
        <v>200000</v>
      </c>
      <c r="E153" s="309">
        <v>0</v>
      </c>
      <c r="F153" s="35">
        <v>200000</v>
      </c>
      <c r="G153" s="375">
        <f t="shared" si="3"/>
        <v>100</v>
      </c>
    </row>
    <row r="154" spans="1:11" ht="24.75" customHeight="1">
      <c r="A154" s="53">
        <v>614241</v>
      </c>
      <c r="B154" s="255" t="s">
        <v>203</v>
      </c>
      <c r="C154" s="39">
        <v>200000</v>
      </c>
      <c r="D154" s="39">
        <v>180000</v>
      </c>
      <c r="E154" s="313">
        <v>45954</v>
      </c>
      <c r="F154" s="39">
        <v>180000</v>
      </c>
      <c r="G154" s="375">
        <f t="shared" si="3"/>
        <v>100</v>
      </c>
    </row>
    <row r="155" spans="1:11" ht="26.25" customHeight="1">
      <c r="A155" s="53">
        <v>614241</v>
      </c>
      <c r="B155" s="255" t="s">
        <v>334</v>
      </c>
      <c r="C155" s="39">
        <v>100000</v>
      </c>
      <c r="D155" s="39">
        <v>60000</v>
      </c>
      <c r="E155" s="313">
        <v>10694</v>
      </c>
      <c r="F155" s="39">
        <v>60000</v>
      </c>
      <c r="G155" s="375">
        <f t="shared" si="3"/>
        <v>100</v>
      </c>
    </row>
    <row r="156" spans="1:11" ht="12.75" customHeight="1">
      <c r="A156" s="53">
        <v>614243</v>
      </c>
      <c r="B156" s="255" t="s">
        <v>382</v>
      </c>
      <c r="C156" s="39">
        <v>15000</v>
      </c>
      <c r="D156" s="39">
        <v>15000</v>
      </c>
      <c r="E156" s="313">
        <v>0</v>
      </c>
      <c r="F156" s="39">
        <v>20000</v>
      </c>
      <c r="G156" s="375">
        <f t="shared" si="3"/>
        <v>133.33333333333331</v>
      </c>
    </row>
    <row r="157" spans="1:11" ht="12" customHeight="1">
      <c r="A157" s="53">
        <v>614243</v>
      </c>
      <c r="B157" s="255" t="s">
        <v>202</v>
      </c>
      <c r="C157" s="39">
        <v>60000</v>
      </c>
      <c r="D157" s="39">
        <v>80000</v>
      </c>
      <c r="E157" s="313">
        <v>68210</v>
      </c>
      <c r="F157" s="39">
        <v>80000</v>
      </c>
      <c r="G157" s="375">
        <f t="shared" si="3"/>
        <v>100</v>
      </c>
    </row>
    <row r="158" spans="1:11" ht="12" customHeight="1">
      <c r="A158" s="120">
        <v>614300</v>
      </c>
      <c r="B158" s="298" t="s">
        <v>88</v>
      </c>
      <c r="C158" s="138" t="e">
        <f>SUM(C159+C177+C182+C190+C192+C197+C198+C199+C205+C206+C207+C208+C209+#REF!+C210+C211+C212+C214+C216)</f>
        <v>#REF!</v>
      </c>
      <c r="D158" s="138">
        <f>SUM(D159+D177+D182+D190+D192+D197+D198+D199+D200+D201+D202+D203+D204+D205+D206+D207+D208+D209+D210+D211+D212+D214+D216)</f>
        <v>2692492</v>
      </c>
      <c r="E158" s="138">
        <f>SUM(E159+E177+E182+E190+E192+E197+E198+E199+E200+E201+E202+E203+E204+E205+E206+E207+E208+E209+E210+E211+E212+E214+E216)</f>
        <v>1359742</v>
      </c>
      <c r="F158" s="138">
        <f>SUM(F159+F177+F182+F190+F192+F197+F198+F199+F200+F201+F202+F203+F204+F205+F206+F207+F208+F209+F210+F211+F212+F214+F216)</f>
        <v>2885000</v>
      </c>
      <c r="G158" s="375">
        <f t="shared" si="3"/>
        <v>107.14980768745089</v>
      </c>
      <c r="J158" s="37"/>
    </row>
    <row r="159" spans="1:11" ht="12.75" customHeight="1">
      <c r="A159" s="122">
        <v>614311</v>
      </c>
      <c r="B159" s="252" t="s">
        <v>90</v>
      </c>
      <c r="C159" s="35">
        <f>SUM(C160:C170)</f>
        <v>253000</v>
      </c>
      <c r="D159" s="50">
        <f>SUM(D160:D174)</f>
        <v>390000</v>
      </c>
      <c r="E159" s="320">
        <f>SUM(E160:E174)</f>
        <v>158745</v>
      </c>
      <c r="F159" s="320">
        <f>SUM(F160:F175)</f>
        <v>306000</v>
      </c>
      <c r="G159" s="375">
        <f t="shared" si="3"/>
        <v>78.461538461538467</v>
      </c>
    </row>
    <row r="160" spans="1:11" ht="12.75" customHeight="1">
      <c r="A160" s="122"/>
      <c r="B160" s="252" t="s">
        <v>162</v>
      </c>
      <c r="C160" s="35">
        <v>33000</v>
      </c>
      <c r="D160" s="35">
        <v>33000</v>
      </c>
      <c r="E160" s="309">
        <v>33000</v>
      </c>
      <c r="F160" s="35">
        <v>33000</v>
      </c>
      <c r="G160" s="375">
        <f t="shared" si="3"/>
        <v>100</v>
      </c>
      <c r="K160" s="37"/>
    </row>
    <row r="161" spans="1:12" s="92" customFormat="1" ht="12.75" customHeight="1">
      <c r="A161" s="122"/>
      <c r="B161" s="235" t="s">
        <v>163</v>
      </c>
      <c r="C161" s="35">
        <v>14000</v>
      </c>
      <c r="D161" s="35">
        <v>24000</v>
      </c>
      <c r="E161" s="309">
        <v>0</v>
      </c>
      <c r="F161" s="35">
        <v>0</v>
      </c>
      <c r="G161" s="375">
        <f t="shared" si="3"/>
        <v>0</v>
      </c>
    </row>
    <row r="162" spans="1:12" s="92" customFormat="1" ht="12.75" customHeight="1">
      <c r="A162" s="122"/>
      <c r="B162" s="235" t="s">
        <v>218</v>
      </c>
      <c r="C162" s="35">
        <v>8000</v>
      </c>
      <c r="D162" s="35">
        <v>8000</v>
      </c>
      <c r="E162" s="309">
        <v>0</v>
      </c>
      <c r="F162" s="35">
        <v>0</v>
      </c>
      <c r="G162" s="375">
        <f t="shared" si="3"/>
        <v>0</v>
      </c>
    </row>
    <row r="163" spans="1:12" s="92" customFormat="1" ht="12.75" customHeight="1">
      <c r="A163" s="122"/>
      <c r="B163" s="255" t="s">
        <v>164</v>
      </c>
      <c r="C163" s="35">
        <v>15000</v>
      </c>
      <c r="D163" s="35">
        <v>15000</v>
      </c>
      <c r="E163" s="309">
        <v>0</v>
      </c>
      <c r="F163" s="35">
        <v>0</v>
      </c>
      <c r="G163" s="375">
        <f t="shared" si="3"/>
        <v>0</v>
      </c>
    </row>
    <row r="164" spans="1:12" s="92" customFormat="1" ht="12.75" customHeight="1">
      <c r="A164" s="122"/>
      <c r="B164" s="234" t="s">
        <v>165</v>
      </c>
      <c r="C164" s="35">
        <v>73000</v>
      </c>
      <c r="D164" s="35">
        <v>55000</v>
      </c>
      <c r="E164" s="309">
        <v>11955</v>
      </c>
      <c r="F164" s="35">
        <v>0</v>
      </c>
      <c r="G164" s="375">
        <f t="shared" si="3"/>
        <v>0</v>
      </c>
      <c r="I164" s="84"/>
      <c r="J164" s="84"/>
    </row>
    <row r="165" spans="1:12" s="92" customFormat="1" ht="12.75" customHeight="1">
      <c r="A165" s="122"/>
      <c r="B165" s="234" t="s">
        <v>362</v>
      </c>
      <c r="C165" s="35">
        <v>0</v>
      </c>
      <c r="D165" s="35">
        <v>10000</v>
      </c>
      <c r="E165" s="309">
        <v>9000</v>
      </c>
      <c r="F165" s="35">
        <v>0</v>
      </c>
      <c r="G165" s="375">
        <f t="shared" si="3"/>
        <v>0</v>
      </c>
      <c r="I165" s="84"/>
      <c r="J165" s="84"/>
    </row>
    <row r="166" spans="1:12" s="92" customFormat="1" ht="12.75" customHeight="1">
      <c r="A166" s="122"/>
      <c r="B166" s="234" t="s">
        <v>346</v>
      </c>
      <c r="C166" s="35">
        <v>0</v>
      </c>
      <c r="D166" s="35">
        <v>10000</v>
      </c>
      <c r="E166" s="309">
        <v>0</v>
      </c>
      <c r="F166" s="35">
        <v>0</v>
      </c>
      <c r="G166" s="375">
        <f t="shared" si="3"/>
        <v>0</v>
      </c>
      <c r="I166" s="84"/>
      <c r="J166" s="84"/>
    </row>
    <row r="167" spans="1:12" s="92" customFormat="1" ht="12.75" customHeight="1">
      <c r="A167" s="122"/>
      <c r="B167" s="234" t="s">
        <v>347</v>
      </c>
      <c r="C167" s="35">
        <v>0</v>
      </c>
      <c r="D167" s="35">
        <v>10000</v>
      </c>
      <c r="E167" s="309">
        <v>4000</v>
      </c>
      <c r="F167" s="35">
        <v>0</v>
      </c>
      <c r="G167" s="375">
        <f t="shared" si="3"/>
        <v>0</v>
      </c>
      <c r="I167" s="84"/>
      <c r="J167" s="84"/>
    </row>
    <row r="168" spans="1:12" s="92" customFormat="1" ht="12.75" customHeight="1">
      <c r="A168" s="122"/>
      <c r="B168" s="234" t="s">
        <v>363</v>
      </c>
      <c r="C168" s="35">
        <v>0</v>
      </c>
      <c r="D168" s="35">
        <v>10000</v>
      </c>
      <c r="E168" s="309">
        <v>0</v>
      </c>
      <c r="F168" s="35">
        <v>0</v>
      </c>
      <c r="G168" s="375">
        <f t="shared" si="3"/>
        <v>0</v>
      </c>
      <c r="I168" s="84"/>
      <c r="J168" s="84"/>
    </row>
    <row r="169" spans="1:12" s="92" customFormat="1" ht="12.75" customHeight="1">
      <c r="A169" s="122"/>
      <c r="B169" s="235"/>
      <c r="C169" s="35"/>
      <c r="D169" s="35"/>
      <c r="E169" s="309"/>
      <c r="F169" s="35"/>
      <c r="G169" s="375"/>
      <c r="I169" s="84"/>
      <c r="J169" s="84"/>
    </row>
    <row r="170" spans="1:12" s="92" customFormat="1" ht="12.75" customHeight="1">
      <c r="A170" s="122"/>
      <c r="B170" s="257" t="s">
        <v>92</v>
      </c>
      <c r="C170" s="39">
        <v>110000</v>
      </c>
      <c r="D170" s="39">
        <v>130000</v>
      </c>
      <c r="E170" s="313">
        <v>89340</v>
      </c>
      <c r="F170" s="39">
        <v>143000</v>
      </c>
      <c r="G170" s="375">
        <f>F170/D170*100</f>
        <v>110.00000000000001</v>
      </c>
    </row>
    <row r="171" spans="1:12" s="92" customFormat="1" ht="12.75" customHeight="1">
      <c r="A171" s="122"/>
      <c r="B171" s="257"/>
      <c r="C171" s="39"/>
      <c r="D171" s="39"/>
      <c r="E171" s="313"/>
      <c r="F171" s="39"/>
      <c r="G171" s="375"/>
    </row>
    <row r="172" spans="1:12" s="92" customFormat="1" ht="12.75" customHeight="1">
      <c r="A172" s="122"/>
      <c r="B172" s="257" t="s">
        <v>345</v>
      </c>
      <c r="C172" s="35">
        <v>0</v>
      </c>
      <c r="D172" s="35">
        <v>25000</v>
      </c>
      <c r="E172" s="309">
        <v>10000</v>
      </c>
      <c r="F172" s="35">
        <v>0</v>
      </c>
      <c r="G172" s="375">
        <f t="shared" si="3"/>
        <v>0</v>
      </c>
      <c r="L172" s="93"/>
    </row>
    <row r="173" spans="1:12" s="92" customFormat="1" ht="12.75" customHeight="1">
      <c r="A173" s="122"/>
      <c r="B173" s="257" t="s">
        <v>351</v>
      </c>
      <c r="C173" s="35">
        <v>0</v>
      </c>
      <c r="D173" s="35">
        <v>10000</v>
      </c>
      <c r="E173" s="309">
        <v>1450</v>
      </c>
      <c r="F173" s="35">
        <v>0</v>
      </c>
      <c r="G173" s="375">
        <f t="shared" si="3"/>
        <v>0</v>
      </c>
    </row>
    <row r="174" spans="1:12" s="92" customFormat="1" ht="12.75" customHeight="1">
      <c r="A174" s="122"/>
      <c r="B174" s="257" t="s">
        <v>356</v>
      </c>
      <c r="C174" s="35">
        <v>0</v>
      </c>
      <c r="D174" s="35">
        <v>50000</v>
      </c>
      <c r="E174" s="309">
        <v>0</v>
      </c>
      <c r="F174" s="35">
        <v>0</v>
      </c>
      <c r="G174" s="375">
        <f t="shared" si="3"/>
        <v>0</v>
      </c>
    </row>
    <row r="175" spans="1:12" s="92" customFormat="1" ht="12.75" customHeight="1">
      <c r="A175" s="122"/>
      <c r="B175" s="257" t="s">
        <v>383</v>
      </c>
      <c r="C175" s="127"/>
      <c r="D175" s="39">
        <v>0</v>
      </c>
      <c r="E175" s="313">
        <v>0</v>
      </c>
      <c r="F175" s="39">
        <v>130000</v>
      </c>
      <c r="G175" s="375"/>
    </row>
    <row r="176" spans="1:12" s="92" customFormat="1" ht="12.75" customHeight="1">
      <c r="A176" s="122"/>
      <c r="B176" s="257"/>
      <c r="C176" s="127"/>
      <c r="D176" s="39"/>
      <c r="E176" s="313"/>
      <c r="F176" s="39"/>
      <c r="G176" s="375"/>
    </row>
    <row r="177" spans="1:9" s="92" customFormat="1" ht="12.75" customHeight="1">
      <c r="A177" s="122">
        <v>614311</v>
      </c>
      <c r="B177" s="235" t="s">
        <v>91</v>
      </c>
      <c r="C177" s="35">
        <f>SUM(C178:C180)</f>
        <v>120000</v>
      </c>
      <c r="D177" s="50">
        <f>SUM(D178:D180)</f>
        <v>175000</v>
      </c>
      <c r="E177" s="320">
        <f>SUM(E178:E180)</f>
        <v>67419</v>
      </c>
      <c r="F177" s="50">
        <f>SUM(F178:F180)</f>
        <v>195000</v>
      </c>
      <c r="G177" s="375">
        <f t="shared" si="3"/>
        <v>111.42857142857143</v>
      </c>
      <c r="I177" s="93"/>
    </row>
    <row r="178" spans="1:9" ht="12.75" customHeight="1">
      <c r="A178" s="122"/>
      <c r="B178" s="235" t="s">
        <v>166</v>
      </c>
      <c r="C178" s="35">
        <v>80000</v>
      </c>
      <c r="D178" s="35">
        <v>120000</v>
      </c>
      <c r="E178" s="309">
        <v>60399</v>
      </c>
      <c r="F178" s="35">
        <v>120000</v>
      </c>
      <c r="G178" s="375">
        <f t="shared" si="3"/>
        <v>100</v>
      </c>
      <c r="I178" s="128"/>
    </row>
    <row r="179" spans="1:9" ht="12.75" customHeight="1">
      <c r="A179" s="122"/>
      <c r="B179" s="252" t="s">
        <v>167</v>
      </c>
      <c r="C179" s="35">
        <v>14000</v>
      </c>
      <c r="D179" s="35">
        <v>25000</v>
      </c>
      <c r="E179" s="309">
        <v>7020</v>
      </c>
      <c r="F179" s="35">
        <v>35000</v>
      </c>
      <c r="G179" s="375">
        <f t="shared" si="3"/>
        <v>140</v>
      </c>
    </row>
    <row r="180" spans="1:9" ht="12.75" customHeight="1">
      <c r="A180" s="201"/>
      <c r="B180" s="263" t="s">
        <v>209</v>
      </c>
      <c r="C180" s="35">
        <v>26000</v>
      </c>
      <c r="D180" s="35">
        <v>30000</v>
      </c>
      <c r="E180" s="309">
        <v>0</v>
      </c>
      <c r="F180" s="35">
        <v>40000</v>
      </c>
      <c r="G180" s="375">
        <f t="shared" si="3"/>
        <v>133.33333333333331</v>
      </c>
    </row>
    <row r="181" spans="1:9" ht="12.75" customHeight="1">
      <c r="A181" s="122"/>
      <c r="B181" s="252"/>
      <c r="C181" s="43"/>
      <c r="D181" s="43"/>
      <c r="E181" s="252"/>
      <c r="F181" s="252"/>
      <c r="G181" s="375"/>
    </row>
    <row r="182" spans="1:9" ht="12.75" customHeight="1">
      <c r="A182" s="122">
        <v>614311</v>
      </c>
      <c r="B182" s="254" t="s">
        <v>94</v>
      </c>
      <c r="C182" s="97">
        <f>SUM(C183:C188)</f>
        <v>971500</v>
      </c>
      <c r="D182" s="99">
        <f>SUM(D183:D188)</f>
        <v>1091992</v>
      </c>
      <c r="E182" s="311">
        <f>SUM(E183:E188)</f>
        <v>586580</v>
      </c>
      <c r="F182" s="99">
        <f>SUM(F183:F188)</f>
        <v>1278000</v>
      </c>
      <c r="G182" s="375">
        <f t="shared" si="3"/>
        <v>117.03382442362215</v>
      </c>
    </row>
    <row r="183" spans="1:9" ht="12.75" customHeight="1">
      <c r="A183" s="122"/>
      <c r="B183" s="254" t="s">
        <v>168</v>
      </c>
      <c r="C183" s="39">
        <v>180000</v>
      </c>
      <c r="D183" s="39">
        <v>190000</v>
      </c>
      <c r="E183" s="309">
        <v>82305</v>
      </c>
      <c r="F183" s="39">
        <v>195000</v>
      </c>
      <c r="G183" s="375">
        <f t="shared" si="3"/>
        <v>102.63157894736842</v>
      </c>
      <c r="I183" s="346"/>
    </row>
    <row r="184" spans="1:9" ht="12.75" customHeight="1">
      <c r="A184" s="122"/>
      <c r="B184" s="254" t="s">
        <v>169</v>
      </c>
      <c r="C184" s="39">
        <v>180000</v>
      </c>
      <c r="D184" s="35">
        <v>200492</v>
      </c>
      <c r="E184" s="309">
        <v>112993</v>
      </c>
      <c r="F184" s="35">
        <v>195000</v>
      </c>
      <c r="G184" s="375">
        <f t="shared" si="3"/>
        <v>97.260738583085597</v>
      </c>
    </row>
    <row r="185" spans="1:9" ht="12.75" customHeight="1">
      <c r="A185" s="122"/>
      <c r="B185" s="254" t="s">
        <v>170</v>
      </c>
      <c r="C185" s="39">
        <v>40000</v>
      </c>
      <c r="D185" s="39">
        <v>45000</v>
      </c>
      <c r="E185" s="309">
        <v>30849</v>
      </c>
      <c r="F185" s="39">
        <v>45000</v>
      </c>
      <c r="G185" s="375">
        <f t="shared" si="3"/>
        <v>100</v>
      </c>
    </row>
    <row r="186" spans="1:9" ht="12.75" customHeight="1">
      <c r="A186" s="122"/>
      <c r="B186" s="261" t="s">
        <v>171</v>
      </c>
      <c r="C186" s="39">
        <v>1500</v>
      </c>
      <c r="D186" s="39">
        <v>1500</v>
      </c>
      <c r="E186" s="309">
        <v>1000</v>
      </c>
      <c r="F186" s="39">
        <v>3000</v>
      </c>
      <c r="G186" s="375">
        <f t="shared" si="3"/>
        <v>200</v>
      </c>
    </row>
    <row r="187" spans="1:9" ht="12.75" customHeight="1">
      <c r="A187" s="122"/>
      <c r="B187" s="254" t="s">
        <v>172</v>
      </c>
      <c r="C187" s="39">
        <v>140000</v>
      </c>
      <c r="D187" s="39">
        <v>140000</v>
      </c>
      <c r="E187" s="309">
        <v>74768</v>
      </c>
      <c r="F187" s="39">
        <v>140000</v>
      </c>
      <c r="G187" s="375">
        <f t="shared" si="3"/>
        <v>100</v>
      </c>
    </row>
    <row r="188" spans="1:9" ht="12.75" customHeight="1">
      <c r="A188" s="122"/>
      <c r="B188" s="261" t="s">
        <v>204</v>
      </c>
      <c r="C188" s="39">
        <v>430000</v>
      </c>
      <c r="D188" s="39">
        <v>515000</v>
      </c>
      <c r="E188" s="309">
        <v>284665</v>
      </c>
      <c r="F188" s="39">
        <v>700000</v>
      </c>
      <c r="G188" s="375">
        <f t="shared" si="3"/>
        <v>135.92233009708738</v>
      </c>
    </row>
    <row r="189" spans="1:9" ht="12.75" customHeight="1">
      <c r="A189" s="122"/>
      <c r="B189" s="252"/>
      <c r="C189" s="39"/>
      <c r="D189" s="39"/>
      <c r="E189" s="309"/>
      <c r="F189" s="39"/>
      <c r="G189" s="375"/>
    </row>
    <row r="190" spans="1:9" ht="12.75" customHeight="1">
      <c r="A190" s="122">
        <v>614311</v>
      </c>
      <c r="B190" s="254" t="s">
        <v>95</v>
      </c>
      <c r="C190" s="39">
        <v>300000</v>
      </c>
      <c r="D190" s="39">
        <v>350000</v>
      </c>
      <c r="E190" s="309">
        <v>223875</v>
      </c>
      <c r="F190" s="39">
        <v>350000</v>
      </c>
      <c r="G190" s="375">
        <f t="shared" si="3"/>
        <v>100</v>
      </c>
    </row>
    <row r="191" spans="1:9" ht="12.75" customHeight="1">
      <c r="A191" s="202"/>
      <c r="B191" s="264"/>
      <c r="C191" s="39"/>
      <c r="D191" s="39"/>
      <c r="E191" s="313"/>
      <c r="F191" s="313"/>
      <c r="G191" s="375"/>
    </row>
    <row r="192" spans="1:9" ht="12.75" customHeight="1">
      <c r="A192" s="122">
        <v>614311</v>
      </c>
      <c r="B192" s="254" t="s">
        <v>93</v>
      </c>
      <c r="C192" s="35">
        <v>80000</v>
      </c>
      <c r="D192" s="50">
        <f>SUM(D193:D195)</f>
        <v>95000</v>
      </c>
      <c r="E192" s="320">
        <f>SUM(E193:E195)</f>
        <v>12000</v>
      </c>
      <c r="F192" s="50">
        <v>95000</v>
      </c>
      <c r="G192" s="375">
        <f t="shared" si="3"/>
        <v>100</v>
      </c>
    </row>
    <row r="193" spans="1:9" ht="12.75" customHeight="1">
      <c r="A193" s="202"/>
      <c r="B193" s="264" t="s">
        <v>348</v>
      </c>
      <c r="C193" s="35">
        <v>0</v>
      </c>
      <c r="D193" s="35">
        <v>70000</v>
      </c>
      <c r="E193" s="309">
        <v>12000</v>
      </c>
      <c r="F193" s="35">
        <v>0</v>
      </c>
      <c r="G193" s="375">
        <f t="shared" si="3"/>
        <v>0</v>
      </c>
    </row>
    <row r="194" spans="1:9" ht="12.75" customHeight="1">
      <c r="A194" s="202"/>
      <c r="B194" s="264" t="s">
        <v>364</v>
      </c>
      <c r="C194" s="35">
        <v>0</v>
      </c>
      <c r="D194" s="35">
        <v>20000</v>
      </c>
      <c r="E194" s="309">
        <v>0</v>
      </c>
      <c r="F194" s="35">
        <v>0</v>
      </c>
      <c r="G194" s="375">
        <f t="shared" si="3"/>
        <v>0</v>
      </c>
    </row>
    <row r="195" spans="1:9" ht="12.75" customHeight="1">
      <c r="A195" s="202"/>
      <c r="B195" s="264" t="s">
        <v>349</v>
      </c>
      <c r="C195" s="35">
        <v>0</v>
      </c>
      <c r="D195" s="35">
        <v>5000</v>
      </c>
      <c r="E195" s="309">
        <v>0</v>
      </c>
      <c r="F195" s="35">
        <v>0</v>
      </c>
      <c r="G195" s="375">
        <f t="shared" si="3"/>
        <v>0</v>
      </c>
    </row>
    <row r="196" spans="1:9" ht="12.75" customHeight="1">
      <c r="A196" s="202"/>
      <c r="B196" s="264"/>
      <c r="C196" s="35"/>
      <c r="D196" s="35"/>
      <c r="E196" s="309"/>
      <c r="F196" s="35"/>
      <c r="G196" s="375"/>
      <c r="I196" s="84"/>
    </row>
    <row r="197" spans="1:9" ht="12.75" customHeight="1">
      <c r="A197" s="122">
        <v>614311</v>
      </c>
      <c r="B197" s="257" t="s">
        <v>273</v>
      </c>
      <c r="C197" s="35">
        <v>50000</v>
      </c>
      <c r="D197" s="35">
        <v>60000</v>
      </c>
      <c r="E197" s="309">
        <v>43500</v>
      </c>
      <c r="F197" s="35">
        <v>60000</v>
      </c>
      <c r="G197" s="375">
        <f t="shared" si="3"/>
        <v>100</v>
      </c>
    </row>
    <row r="198" spans="1:9" ht="12.75" customHeight="1">
      <c r="A198" s="122">
        <v>614311</v>
      </c>
      <c r="B198" s="257" t="s">
        <v>96</v>
      </c>
      <c r="C198" s="35">
        <v>40000</v>
      </c>
      <c r="D198" s="35">
        <v>50000</v>
      </c>
      <c r="E198" s="309">
        <v>43750</v>
      </c>
      <c r="F198" s="35">
        <v>60000</v>
      </c>
      <c r="G198" s="375">
        <f t="shared" si="3"/>
        <v>120</v>
      </c>
    </row>
    <row r="199" spans="1:9" ht="12.75" customHeight="1">
      <c r="A199" s="122">
        <v>614311</v>
      </c>
      <c r="B199" s="257" t="s">
        <v>97</v>
      </c>
      <c r="C199" s="35">
        <v>110000</v>
      </c>
      <c r="D199" s="35">
        <v>0</v>
      </c>
      <c r="E199" s="309">
        <v>48172</v>
      </c>
      <c r="F199" s="35">
        <v>130000</v>
      </c>
      <c r="G199" s="375">
        <v>0</v>
      </c>
      <c r="I199" s="37"/>
    </row>
    <row r="200" spans="1:9" ht="12.75" customHeight="1">
      <c r="A200" s="122"/>
      <c r="B200" s="257" t="s">
        <v>343</v>
      </c>
      <c r="C200" s="35">
        <v>0</v>
      </c>
      <c r="D200" s="35">
        <v>40000</v>
      </c>
      <c r="E200" s="309">
        <v>9000</v>
      </c>
      <c r="F200" s="35">
        <v>0</v>
      </c>
      <c r="G200" s="375">
        <f t="shared" si="3"/>
        <v>0</v>
      </c>
    </row>
    <row r="201" spans="1:9" ht="12.75" customHeight="1">
      <c r="A201" s="122"/>
      <c r="B201" s="257" t="s">
        <v>344</v>
      </c>
      <c r="C201" s="35">
        <v>0</v>
      </c>
      <c r="D201" s="35">
        <v>20000</v>
      </c>
      <c r="E201" s="309">
        <v>0</v>
      </c>
      <c r="F201" s="35">
        <v>0</v>
      </c>
      <c r="G201" s="375">
        <f t="shared" ref="G201:G267" si="4">F201/D201*100</f>
        <v>0</v>
      </c>
    </row>
    <row r="202" spans="1:9" ht="12.75" customHeight="1">
      <c r="A202" s="122"/>
      <c r="B202" s="257" t="s">
        <v>353</v>
      </c>
      <c r="C202" s="35">
        <v>0</v>
      </c>
      <c r="D202" s="35">
        <v>10000</v>
      </c>
      <c r="E202" s="309">
        <v>1000</v>
      </c>
      <c r="F202" s="35">
        <v>0</v>
      </c>
      <c r="G202" s="375">
        <f t="shared" si="4"/>
        <v>0</v>
      </c>
    </row>
    <row r="203" spans="1:9" ht="12.75" customHeight="1">
      <c r="A203" s="122"/>
      <c r="B203" s="257" t="s">
        <v>358</v>
      </c>
      <c r="C203" s="35">
        <v>0</v>
      </c>
      <c r="D203" s="35">
        <v>10000</v>
      </c>
      <c r="E203" s="309">
        <v>0</v>
      </c>
      <c r="F203" s="35">
        <v>0</v>
      </c>
      <c r="G203" s="375">
        <f t="shared" si="4"/>
        <v>0</v>
      </c>
    </row>
    <row r="204" spans="1:9" ht="12.75" customHeight="1">
      <c r="A204" s="122"/>
      <c r="B204" s="288" t="s">
        <v>354</v>
      </c>
      <c r="C204" s="304">
        <v>0</v>
      </c>
      <c r="D204" s="304">
        <v>5000</v>
      </c>
      <c r="E204" s="319">
        <v>0</v>
      </c>
      <c r="F204" s="304">
        <v>0</v>
      </c>
      <c r="G204" s="375">
        <f t="shared" si="4"/>
        <v>0</v>
      </c>
    </row>
    <row r="205" spans="1:9" ht="12.75" customHeight="1">
      <c r="A205" s="122">
        <v>614311</v>
      </c>
      <c r="B205" s="254" t="s">
        <v>98</v>
      </c>
      <c r="C205" s="35">
        <v>40000</v>
      </c>
      <c r="D205" s="35">
        <v>40000</v>
      </c>
      <c r="E205" s="309">
        <v>0</v>
      </c>
      <c r="F205" s="35">
        <v>40000</v>
      </c>
      <c r="G205" s="375">
        <f t="shared" si="4"/>
        <v>100</v>
      </c>
    </row>
    <row r="206" spans="1:9" ht="12.75" customHeight="1">
      <c r="A206" s="122">
        <v>614311</v>
      </c>
      <c r="B206" s="254" t="s">
        <v>173</v>
      </c>
      <c r="C206" s="35">
        <v>10000</v>
      </c>
      <c r="D206" s="35">
        <v>5000</v>
      </c>
      <c r="E206" s="309">
        <v>0</v>
      </c>
      <c r="F206" s="35">
        <v>5000</v>
      </c>
      <c r="G206" s="375">
        <f t="shared" si="4"/>
        <v>100</v>
      </c>
    </row>
    <row r="207" spans="1:9" ht="12.75" customHeight="1">
      <c r="A207" s="201">
        <v>614311</v>
      </c>
      <c r="B207" s="305" t="s">
        <v>298</v>
      </c>
      <c r="C207" s="35">
        <v>10000</v>
      </c>
      <c r="D207" s="35">
        <v>10000</v>
      </c>
      <c r="E207" s="309">
        <v>0</v>
      </c>
      <c r="F207" s="35">
        <v>10000</v>
      </c>
      <c r="G207" s="375">
        <f t="shared" si="4"/>
        <v>100</v>
      </c>
    </row>
    <row r="208" spans="1:9" ht="12.75" customHeight="1">
      <c r="A208" s="122">
        <v>614311</v>
      </c>
      <c r="B208" s="266" t="s">
        <v>83</v>
      </c>
      <c r="C208" s="35">
        <v>2000</v>
      </c>
      <c r="D208" s="35">
        <v>12000</v>
      </c>
      <c r="E208" s="309">
        <v>0</v>
      </c>
      <c r="F208" s="35">
        <v>6000</v>
      </c>
      <c r="G208" s="375">
        <f t="shared" si="4"/>
        <v>50</v>
      </c>
    </row>
    <row r="209" spans="1:7" ht="12.75" customHeight="1">
      <c r="A209" s="202">
        <v>614311</v>
      </c>
      <c r="B209" s="265" t="s">
        <v>99</v>
      </c>
      <c r="C209" s="39">
        <v>10000</v>
      </c>
      <c r="D209" s="39">
        <v>10000</v>
      </c>
      <c r="E209" s="313">
        <v>10000</v>
      </c>
      <c r="F209" s="39">
        <v>10000</v>
      </c>
      <c r="G209" s="375">
        <f t="shared" si="4"/>
        <v>100</v>
      </c>
    </row>
    <row r="210" spans="1:7" ht="12.75" customHeight="1">
      <c r="A210" s="122">
        <v>614311</v>
      </c>
      <c r="B210" s="235" t="s">
        <v>89</v>
      </c>
      <c r="C210" s="39">
        <v>10000</v>
      </c>
      <c r="D210" s="39">
        <v>30000</v>
      </c>
      <c r="E210" s="313">
        <v>0</v>
      </c>
      <c r="F210" s="39">
        <v>10000</v>
      </c>
      <c r="G210" s="375">
        <f t="shared" si="4"/>
        <v>33.333333333333329</v>
      </c>
    </row>
    <row r="211" spans="1:7" ht="12.75" customHeight="1">
      <c r="A211" s="122">
        <v>614311</v>
      </c>
      <c r="B211" s="235" t="s">
        <v>308</v>
      </c>
      <c r="C211" s="39">
        <v>0</v>
      </c>
      <c r="D211" s="39">
        <v>20000</v>
      </c>
      <c r="E211" s="313">
        <v>14491</v>
      </c>
      <c r="F211" s="39">
        <v>30000</v>
      </c>
      <c r="G211" s="375">
        <f t="shared" si="4"/>
        <v>150</v>
      </c>
    </row>
    <row r="212" spans="1:7" ht="12.75" customHeight="1">
      <c r="A212" s="122">
        <v>614311</v>
      </c>
      <c r="B212" s="255" t="s">
        <v>237</v>
      </c>
      <c r="C212" s="39">
        <v>125000</v>
      </c>
      <c r="D212" s="39">
        <v>150000</v>
      </c>
      <c r="E212" s="313">
        <v>130335</v>
      </c>
      <c r="F212" s="39">
        <v>195000</v>
      </c>
      <c r="G212" s="375">
        <f t="shared" si="4"/>
        <v>130</v>
      </c>
    </row>
    <row r="213" spans="1:7" ht="12.75" customHeight="1">
      <c r="A213" s="122"/>
      <c r="B213" s="267"/>
      <c r="C213" s="39"/>
      <c r="D213" s="39"/>
      <c r="E213" s="313"/>
      <c r="F213" s="39"/>
      <c r="G213" s="375"/>
    </row>
    <row r="214" spans="1:7" ht="12.75" customHeight="1">
      <c r="A214" s="122">
        <v>614323</v>
      </c>
      <c r="B214" s="262" t="s">
        <v>104</v>
      </c>
      <c r="C214" s="39">
        <v>24000</v>
      </c>
      <c r="D214" s="35">
        <v>43500</v>
      </c>
      <c r="E214" s="309">
        <v>10875</v>
      </c>
      <c r="F214" s="35">
        <v>30000</v>
      </c>
      <c r="G214" s="375">
        <f t="shared" si="4"/>
        <v>68.965517241379317</v>
      </c>
    </row>
    <row r="215" spans="1:7" ht="12.75" customHeight="1">
      <c r="A215" s="122"/>
      <c r="B215" s="262"/>
      <c r="C215" s="39"/>
      <c r="D215" s="35"/>
      <c r="E215" s="309"/>
      <c r="F215" s="35"/>
      <c r="G215" s="375"/>
    </row>
    <row r="216" spans="1:7" ht="12.75" customHeight="1">
      <c r="A216" s="122">
        <v>614329</v>
      </c>
      <c r="B216" s="267" t="s">
        <v>272</v>
      </c>
      <c r="C216" s="39">
        <v>30000</v>
      </c>
      <c r="D216" s="35">
        <v>75000</v>
      </c>
      <c r="E216" s="309">
        <v>0</v>
      </c>
      <c r="F216" s="35">
        <v>75000</v>
      </c>
      <c r="G216" s="375">
        <f t="shared" si="4"/>
        <v>100</v>
      </c>
    </row>
    <row r="217" spans="1:7" ht="12.75" customHeight="1">
      <c r="A217" s="117"/>
      <c r="B217" s="267"/>
      <c r="C217" s="39"/>
      <c r="D217" s="35"/>
      <c r="E217" s="309"/>
      <c r="F217" s="309"/>
      <c r="G217" s="375"/>
    </row>
    <row r="218" spans="1:7" ht="12.75" customHeight="1">
      <c r="A218" s="179">
        <v>614400</v>
      </c>
      <c r="B218" s="268" t="s">
        <v>105</v>
      </c>
      <c r="C218" s="180">
        <f>SUM(C219:C220)</f>
        <v>168000</v>
      </c>
      <c r="D218" s="337">
        <f>SUM(D219:D223)</f>
        <v>554800</v>
      </c>
      <c r="E218" s="338">
        <f>SUM(E219:E223)</f>
        <v>485635</v>
      </c>
      <c r="F218" s="337">
        <f>SUM(F219:F223)</f>
        <v>305000</v>
      </c>
      <c r="G218" s="375">
        <f t="shared" si="4"/>
        <v>54.974765681326609</v>
      </c>
    </row>
    <row r="219" spans="1:7" ht="12.75" customHeight="1">
      <c r="A219" s="122">
        <v>614411</v>
      </c>
      <c r="B219" s="261" t="s">
        <v>106</v>
      </c>
      <c r="C219" s="39">
        <v>156000</v>
      </c>
      <c r="D219" s="35">
        <f>C219*10%+C219</f>
        <v>171600</v>
      </c>
      <c r="E219" s="309">
        <v>124800</v>
      </c>
      <c r="F219" s="35">
        <v>190000</v>
      </c>
      <c r="G219" s="375">
        <f t="shared" si="4"/>
        <v>110.72261072261071</v>
      </c>
    </row>
    <row r="220" spans="1:7" ht="12.75" customHeight="1">
      <c r="A220" s="122">
        <v>614411</v>
      </c>
      <c r="B220" s="261" t="s">
        <v>107</v>
      </c>
      <c r="C220" s="39">
        <v>12000</v>
      </c>
      <c r="D220" s="35">
        <f>C220*10%+C220</f>
        <v>13200</v>
      </c>
      <c r="E220" s="309">
        <v>8000</v>
      </c>
      <c r="F220" s="35">
        <v>15000</v>
      </c>
      <c r="G220" s="375">
        <f t="shared" si="4"/>
        <v>113.63636363636364</v>
      </c>
    </row>
    <row r="221" spans="1:7" ht="12.75" customHeight="1">
      <c r="A221" s="122">
        <v>614411</v>
      </c>
      <c r="B221" s="261" t="s">
        <v>390</v>
      </c>
      <c r="C221" s="39"/>
      <c r="D221" s="35">
        <v>0</v>
      </c>
      <c r="E221" s="309">
        <v>0</v>
      </c>
      <c r="F221" s="35">
        <v>80000</v>
      </c>
      <c r="G221" s="375">
        <v>0</v>
      </c>
    </row>
    <row r="222" spans="1:7" ht="12.75" customHeight="1">
      <c r="A222" s="117">
        <v>614423</v>
      </c>
      <c r="B222" s="261" t="s">
        <v>238</v>
      </c>
      <c r="C222" s="39">
        <v>0</v>
      </c>
      <c r="D222" s="35">
        <v>350000</v>
      </c>
      <c r="E222" s="309">
        <v>350000</v>
      </c>
      <c r="F222" s="35">
        <v>0</v>
      </c>
      <c r="G222" s="375">
        <f t="shared" si="4"/>
        <v>0</v>
      </c>
    </row>
    <row r="223" spans="1:7" ht="12.75" customHeight="1">
      <c r="A223" s="117">
        <v>614424</v>
      </c>
      <c r="B223" s="261" t="s">
        <v>342</v>
      </c>
      <c r="C223" s="39">
        <v>0</v>
      </c>
      <c r="D223" s="35">
        <v>20000</v>
      </c>
      <c r="E223" s="309">
        <v>2835</v>
      </c>
      <c r="F223" s="35">
        <v>20000</v>
      </c>
      <c r="G223" s="375">
        <f t="shared" si="4"/>
        <v>100</v>
      </c>
    </row>
    <row r="224" spans="1:7" ht="12.75" customHeight="1">
      <c r="A224" s="303"/>
      <c r="B224" s="261"/>
      <c r="C224" s="39"/>
      <c r="D224" s="35"/>
      <c r="E224" s="309"/>
      <c r="F224" s="309"/>
      <c r="G224" s="375"/>
    </row>
    <row r="225" spans="1:7" ht="12.75" customHeight="1">
      <c r="A225" s="115">
        <v>614500</v>
      </c>
      <c r="B225" s="241" t="s">
        <v>236</v>
      </c>
      <c r="C225" s="50">
        <f>SUM(C226:C231)</f>
        <v>645000</v>
      </c>
      <c r="D225" s="50">
        <f>D226+D231</f>
        <v>925000</v>
      </c>
      <c r="E225" s="320">
        <f>E226+E231</f>
        <v>479694</v>
      </c>
      <c r="F225" s="50">
        <f>F226+F231</f>
        <v>845000</v>
      </c>
      <c r="G225" s="375">
        <f t="shared" si="4"/>
        <v>91.351351351351354</v>
      </c>
    </row>
    <row r="226" spans="1:7" ht="12.75" customHeight="1">
      <c r="A226" s="200">
        <v>614511</v>
      </c>
      <c r="B226" s="235" t="s">
        <v>205</v>
      </c>
      <c r="C226" s="35">
        <v>245000</v>
      </c>
      <c r="D226" s="35">
        <v>445000</v>
      </c>
      <c r="E226" s="309">
        <f>SUM(E227:E230)</f>
        <v>329838</v>
      </c>
      <c r="F226" s="35">
        <v>445000</v>
      </c>
      <c r="G226" s="375">
        <f t="shared" si="4"/>
        <v>100</v>
      </c>
    </row>
    <row r="227" spans="1:7" ht="12.75" customHeight="1">
      <c r="A227" s="117"/>
      <c r="B227" s="235" t="s">
        <v>100</v>
      </c>
      <c r="C227" s="39"/>
      <c r="D227" s="35"/>
      <c r="E227" s="309">
        <v>86592</v>
      </c>
      <c r="F227" s="35"/>
      <c r="G227" s="375"/>
    </row>
    <row r="228" spans="1:7" ht="12.75" customHeight="1">
      <c r="A228" s="117"/>
      <c r="B228" s="235" t="s">
        <v>101</v>
      </c>
      <c r="C228" s="39"/>
      <c r="D228" s="39"/>
      <c r="E228" s="313">
        <v>62232</v>
      </c>
      <c r="F228" s="39"/>
      <c r="G228" s="375"/>
    </row>
    <row r="229" spans="1:7" ht="12.75" customHeight="1">
      <c r="A229" s="117"/>
      <c r="B229" s="235" t="s">
        <v>102</v>
      </c>
      <c r="C229" s="39"/>
      <c r="D229" s="39"/>
      <c r="E229" s="313">
        <v>96270</v>
      </c>
      <c r="F229" s="39"/>
      <c r="G229" s="375"/>
    </row>
    <row r="230" spans="1:7" ht="12.75" customHeight="1">
      <c r="A230" s="170"/>
      <c r="B230" s="263" t="s">
        <v>190</v>
      </c>
      <c r="C230" s="39"/>
      <c r="D230" s="39"/>
      <c r="E230" s="313">
        <v>84744</v>
      </c>
      <c r="F230" s="39"/>
      <c r="G230" s="375"/>
    </row>
    <row r="231" spans="1:7" ht="12.75" customHeight="1">
      <c r="A231" s="117" t="s">
        <v>207</v>
      </c>
      <c r="B231" s="255" t="s">
        <v>103</v>
      </c>
      <c r="C231" s="39">
        <v>400000</v>
      </c>
      <c r="D231" s="39">
        <v>480000</v>
      </c>
      <c r="E231" s="313">
        <v>149856</v>
      </c>
      <c r="F231" s="39">
        <v>400000</v>
      </c>
      <c r="G231" s="375">
        <f t="shared" si="4"/>
        <v>83.333333333333343</v>
      </c>
    </row>
    <row r="232" spans="1:7" ht="12.75" customHeight="1">
      <c r="A232" s="117"/>
      <c r="B232" s="235"/>
      <c r="C232" s="39"/>
      <c r="D232" s="39"/>
      <c r="E232" s="313"/>
      <c r="F232" s="313"/>
      <c r="G232" s="375"/>
    </row>
    <row r="233" spans="1:7" ht="12.75" customHeight="1">
      <c r="A233" s="121">
        <v>614800</v>
      </c>
      <c r="B233" s="269" t="s">
        <v>108</v>
      </c>
      <c r="C233" s="138">
        <f>SUM(C234:C235)</f>
        <v>225000</v>
      </c>
      <c r="D233" s="339">
        <f>SUM(D234:D235)</f>
        <v>260000</v>
      </c>
      <c r="E233" s="330">
        <f>E234+E235</f>
        <v>174575</v>
      </c>
      <c r="F233" s="339">
        <f>SUM(F234:F235)</f>
        <v>300000</v>
      </c>
      <c r="G233" s="375">
        <f t="shared" si="4"/>
        <v>115.38461538461537</v>
      </c>
    </row>
    <row r="234" spans="1:7" ht="12" customHeight="1">
      <c r="A234" s="122">
        <v>614811</v>
      </c>
      <c r="B234" s="270" t="s">
        <v>174</v>
      </c>
      <c r="C234" s="39">
        <v>25000</v>
      </c>
      <c r="D234" s="39">
        <v>60000</v>
      </c>
      <c r="E234" s="313">
        <v>31954</v>
      </c>
      <c r="F234" s="39">
        <v>100000</v>
      </c>
      <c r="G234" s="375">
        <f t="shared" si="4"/>
        <v>166.66666666666669</v>
      </c>
    </row>
    <row r="235" spans="1:7" ht="12" customHeight="1">
      <c r="A235" s="122">
        <v>614817</v>
      </c>
      <c r="B235" s="261" t="s">
        <v>175</v>
      </c>
      <c r="C235" s="35">
        <v>200000</v>
      </c>
      <c r="D235" s="35">
        <v>200000</v>
      </c>
      <c r="E235" s="309">
        <v>142621</v>
      </c>
      <c r="F235" s="35">
        <v>200000</v>
      </c>
      <c r="G235" s="375">
        <f t="shared" si="4"/>
        <v>100</v>
      </c>
    </row>
    <row r="236" spans="1:7" ht="12" customHeight="1">
      <c r="A236" s="172"/>
      <c r="C236" s="43"/>
      <c r="D236" s="43"/>
      <c r="E236" s="252"/>
      <c r="F236" s="252"/>
      <c r="G236" s="375"/>
    </row>
    <row r="237" spans="1:7" ht="12" customHeight="1">
      <c r="A237" s="25">
        <v>615000</v>
      </c>
      <c r="B237" s="271" t="s">
        <v>176</v>
      </c>
      <c r="C237" s="14">
        <f>SUM(C238:C241)</f>
        <v>20000</v>
      </c>
      <c r="D237" s="14">
        <f>SUM(D238:D241)</f>
        <v>107000</v>
      </c>
      <c r="E237" s="315">
        <f>SUM(E238:E241)</f>
        <v>21719</v>
      </c>
      <c r="F237" s="14">
        <f>SUM(F238:F243)</f>
        <v>260000</v>
      </c>
      <c r="G237" s="376">
        <f t="shared" si="4"/>
        <v>242.99065420560746</v>
      </c>
    </row>
    <row r="238" spans="1:7" ht="12.75" customHeight="1">
      <c r="A238" s="199">
        <v>615311</v>
      </c>
      <c r="B238" s="261" t="s">
        <v>315</v>
      </c>
      <c r="C238" s="39">
        <v>0</v>
      </c>
      <c r="D238" s="39">
        <v>50000</v>
      </c>
      <c r="E238" s="313">
        <v>0</v>
      </c>
      <c r="F238" s="39">
        <v>0</v>
      </c>
      <c r="G238" s="375">
        <f t="shared" si="4"/>
        <v>0</v>
      </c>
    </row>
    <row r="239" spans="1:7" ht="12.75" customHeight="1">
      <c r="A239" s="199">
        <v>615311</v>
      </c>
      <c r="B239" s="261" t="s">
        <v>317</v>
      </c>
      <c r="C239" s="39">
        <v>0</v>
      </c>
      <c r="D239" s="39">
        <v>10000</v>
      </c>
      <c r="E239" s="313">
        <v>0</v>
      </c>
      <c r="F239" s="39">
        <v>0</v>
      </c>
      <c r="G239" s="375">
        <f t="shared" si="4"/>
        <v>0</v>
      </c>
    </row>
    <row r="240" spans="1:7" ht="12.75" customHeight="1">
      <c r="A240" s="199">
        <v>615311</v>
      </c>
      <c r="B240" s="261" t="s">
        <v>216</v>
      </c>
      <c r="C240" s="39">
        <v>20000</v>
      </c>
      <c r="D240" s="39">
        <v>20000</v>
      </c>
      <c r="E240" s="313">
        <v>20000</v>
      </c>
      <c r="F240" s="39">
        <v>20000</v>
      </c>
      <c r="G240" s="375">
        <f t="shared" si="4"/>
        <v>100</v>
      </c>
    </row>
    <row r="241" spans="1:10" ht="12.75" customHeight="1">
      <c r="A241" s="199">
        <v>615411</v>
      </c>
      <c r="B241" s="261" t="s">
        <v>341</v>
      </c>
      <c r="C241" s="39">
        <v>0</v>
      </c>
      <c r="D241" s="35">
        <v>27000</v>
      </c>
      <c r="E241" s="309">
        <v>1719</v>
      </c>
      <c r="F241" s="35">
        <v>10000</v>
      </c>
      <c r="G241" s="375">
        <f t="shared" si="4"/>
        <v>37.037037037037038</v>
      </c>
    </row>
    <row r="242" spans="1:10" ht="12.75" customHeight="1">
      <c r="A242" s="199">
        <v>615411</v>
      </c>
      <c r="B242" s="261" t="s">
        <v>384</v>
      </c>
      <c r="C242" s="39"/>
      <c r="D242" s="35">
        <v>0</v>
      </c>
      <c r="E242" s="309">
        <v>0</v>
      </c>
      <c r="F242" s="309">
        <v>30000</v>
      </c>
      <c r="G242" s="375">
        <v>0</v>
      </c>
    </row>
    <row r="243" spans="1:10" ht="12.75" customHeight="1">
      <c r="A243" s="199">
        <v>615311</v>
      </c>
      <c r="B243" s="261" t="s">
        <v>385</v>
      </c>
      <c r="C243" s="39"/>
      <c r="D243" s="35">
        <v>0</v>
      </c>
      <c r="E243" s="309">
        <v>0</v>
      </c>
      <c r="F243" s="309">
        <v>200000</v>
      </c>
      <c r="G243" s="375">
        <v>0</v>
      </c>
    </row>
    <row r="244" spans="1:10" ht="12" customHeight="1">
      <c r="A244" s="60"/>
      <c r="B244" s="261"/>
      <c r="C244" s="38"/>
      <c r="D244" s="38"/>
      <c r="E244" s="314"/>
      <c r="F244" s="314"/>
      <c r="G244" s="375"/>
      <c r="I244" s="128"/>
    </row>
    <row r="245" spans="1:10" ht="14.25" customHeight="1">
      <c r="A245" s="25">
        <v>616000</v>
      </c>
      <c r="B245" s="273" t="s">
        <v>177</v>
      </c>
      <c r="C245" s="14">
        <f>C246</f>
        <v>6000</v>
      </c>
      <c r="D245" s="14">
        <f>D246</f>
        <v>4000</v>
      </c>
      <c r="E245" s="315">
        <f>E246</f>
        <v>1373</v>
      </c>
      <c r="F245" s="14">
        <f>F246</f>
        <v>3000</v>
      </c>
      <c r="G245" s="376">
        <f t="shared" si="4"/>
        <v>75</v>
      </c>
      <c r="I245" s="87"/>
    </row>
    <row r="246" spans="1:10" ht="12.75" customHeight="1">
      <c r="A246" s="122">
        <v>616212</v>
      </c>
      <c r="B246" s="256" t="s">
        <v>110</v>
      </c>
      <c r="C246" s="39">
        <v>6000</v>
      </c>
      <c r="D246" s="39">
        <v>4000</v>
      </c>
      <c r="E246" s="313">
        <v>1373</v>
      </c>
      <c r="F246" s="39">
        <v>3000</v>
      </c>
      <c r="G246" s="375">
        <f t="shared" si="4"/>
        <v>75</v>
      </c>
    </row>
    <row r="247" spans="1:10" ht="12.75" customHeight="1">
      <c r="A247" s="60"/>
      <c r="B247" s="274"/>
      <c r="C247" s="38"/>
      <c r="D247" s="39"/>
      <c r="E247" s="313"/>
      <c r="F247" s="313"/>
      <c r="G247" s="375"/>
    </row>
    <row r="248" spans="1:10" ht="12.75" customHeight="1">
      <c r="A248" s="90">
        <v>680000</v>
      </c>
      <c r="B248" s="275" t="s">
        <v>178</v>
      </c>
      <c r="C248" s="14">
        <f>SUM(C249:C251)</f>
        <v>145450</v>
      </c>
      <c r="D248" s="14">
        <f>SUM(D249:D251)</f>
        <v>165000</v>
      </c>
      <c r="E248" s="315">
        <f>E249+E250+E251</f>
        <v>128519</v>
      </c>
      <c r="F248" s="14">
        <f>SUM(F249:F251)</f>
        <v>203014</v>
      </c>
      <c r="G248" s="376">
        <f t="shared" si="4"/>
        <v>123.03878787878789</v>
      </c>
      <c r="I248" s="388"/>
      <c r="J248" s="84"/>
    </row>
    <row r="249" spans="1:10" ht="12.75" customHeight="1">
      <c r="A249" s="53">
        <v>681110</v>
      </c>
      <c r="B249" s="235" t="s">
        <v>198</v>
      </c>
      <c r="C249" s="39">
        <v>131450</v>
      </c>
      <c r="D249" s="39">
        <v>145000</v>
      </c>
      <c r="E249" s="313">
        <v>117879</v>
      </c>
      <c r="F249" s="35">
        <v>176000</v>
      </c>
      <c r="G249" s="375">
        <f t="shared" si="4"/>
        <v>121.37931034482759</v>
      </c>
      <c r="I249" s="41"/>
    </row>
    <row r="250" spans="1:10" ht="12.75" customHeight="1">
      <c r="A250" s="53">
        <v>681120</v>
      </c>
      <c r="B250" s="252" t="s">
        <v>63</v>
      </c>
      <c r="C250" s="35">
        <v>11000</v>
      </c>
      <c r="D250" s="39">
        <v>16000</v>
      </c>
      <c r="E250" s="313">
        <v>9524</v>
      </c>
      <c r="F250" s="39">
        <v>25014</v>
      </c>
      <c r="G250" s="375">
        <f t="shared" si="4"/>
        <v>156.33750000000001</v>
      </c>
      <c r="I250" s="389"/>
    </row>
    <row r="251" spans="1:10" ht="12.75" customHeight="1">
      <c r="A251" s="53">
        <v>681300</v>
      </c>
      <c r="B251" s="252" t="s">
        <v>72</v>
      </c>
      <c r="C251" s="35">
        <v>3000</v>
      </c>
      <c r="D251" s="39">
        <v>4000</v>
      </c>
      <c r="E251" s="313">
        <v>1116</v>
      </c>
      <c r="F251" s="39">
        <v>2000</v>
      </c>
      <c r="G251" s="375">
        <f t="shared" si="4"/>
        <v>50</v>
      </c>
      <c r="I251" s="389"/>
    </row>
    <row r="252" spans="1:10" ht="12.75" customHeight="1">
      <c r="A252" s="60"/>
      <c r="B252" s="235"/>
      <c r="C252" s="39"/>
      <c r="D252" s="39"/>
      <c r="E252" s="313"/>
      <c r="F252" s="313"/>
      <c r="G252" s="375"/>
      <c r="I252" s="32"/>
    </row>
    <row r="253" spans="1:10">
      <c r="A253" s="90">
        <v>680000</v>
      </c>
      <c r="B253" s="289" t="s">
        <v>380</v>
      </c>
      <c r="C253" s="14">
        <f>SUM(C254:C257)</f>
        <v>668620</v>
      </c>
      <c r="D253" s="14">
        <f>SUM(D254:D257)</f>
        <v>738000</v>
      </c>
      <c r="E253" s="315">
        <f>E254+E255+E256+E257</f>
        <v>469594</v>
      </c>
      <c r="F253" s="14">
        <f>SUM(F254:F257)</f>
        <v>775548</v>
      </c>
      <c r="G253" s="376">
        <f t="shared" si="4"/>
        <v>105.08780487804879</v>
      </c>
      <c r="I253" s="390"/>
      <c r="J253" s="84"/>
    </row>
    <row r="254" spans="1:10" ht="12.75" customHeight="1">
      <c r="A254" s="53">
        <v>681110</v>
      </c>
      <c r="B254" s="234" t="s">
        <v>243</v>
      </c>
      <c r="C254" s="35">
        <v>355620</v>
      </c>
      <c r="D254" s="35">
        <v>407000</v>
      </c>
      <c r="E254" s="309">
        <v>269847</v>
      </c>
      <c r="F254" s="35">
        <v>407000</v>
      </c>
      <c r="G254" s="375">
        <f t="shared" si="4"/>
        <v>100</v>
      </c>
      <c r="I254" s="389"/>
      <c r="J254" s="186"/>
    </row>
    <row r="255" spans="1:10" ht="12.75" customHeight="1">
      <c r="A255" s="53">
        <v>681120</v>
      </c>
      <c r="B255" s="276" t="s">
        <v>63</v>
      </c>
      <c r="C255" s="35">
        <v>43000</v>
      </c>
      <c r="D255" s="35">
        <v>59000</v>
      </c>
      <c r="E255" s="309">
        <v>52707</v>
      </c>
      <c r="F255" s="35">
        <v>96548</v>
      </c>
      <c r="G255" s="375">
        <f t="shared" si="4"/>
        <v>163.64067796610169</v>
      </c>
      <c r="I255" s="389"/>
    </row>
    <row r="256" spans="1:10" ht="12.75" customHeight="1">
      <c r="A256" s="53">
        <v>681121</v>
      </c>
      <c r="B256" s="276" t="s">
        <v>179</v>
      </c>
      <c r="C256" s="35">
        <v>250000</v>
      </c>
      <c r="D256" s="35">
        <v>250000</v>
      </c>
      <c r="E256" s="309">
        <v>140000</v>
      </c>
      <c r="F256" s="35">
        <v>250000</v>
      </c>
      <c r="G256" s="375">
        <f t="shared" si="4"/>
        <v>100</v>
      </c>
      <c r="I256" s="389"/>
    </row>
    <row r="257" spans="1:11" ht="12.75" customHeight="1">
      <c r="A257" s="53">
        <v>681122</v>
      </c>
      <c r="B257" s="234" t="s">
        <v>244</v>
      </c>
      <c r="C257" s="35">
        <v>20000</v>
      </c>
      <c r="D257" s="35">
        <f>C257*10%+C257</f>
        <v>22000</v>
      </c>
      <c r="E257" s="309">
        <v>7040</v>
      </c>
      <c r="F257" s="35">
        <v>22000</v>
      </c>
      <c r="G257" s="375">
        <f t="shared" si="4"/>
        <v>100</v>
      </c>
      <c r="I257" s="18"/>
    </row>
    <row r="258" spans="1:11">
      <c r="A258" s="60"/>
      <c r="B258" s="235"/>
      <c r="C258" s="39"/>
      <c r="D258" s="39"/>
      <c r="E258" s="313"/>
      <c r="F258" s="313"/>
      <c r="G258" s="375"/>
      <c r="I258" s="32"/>
    </row>
    <row r="259" spans="1:11">
      <c r="A259" s="90">
        <v>680000</v>
      </c>
      <c r="B259" s="290" t="s">
        <v>397</v>
      </c>
      <c r="C259" s="14">
        <f>C260+C261</f>
        <v>503190</v>
      </c>
      <c r="D259" s="14">
        <f>SUM(D260:D261)</f>
        <v>805000</v>
      </c>
      <c r="E259" s="315">
        <f>E260+E261</f>
        <v>618851</v>
      </c>
      <c r="F259" s="14">
        <f>SUM(F260:F261)</f>
        <v>960000</v>
      </c>
      <c r="G259" s="376">
        <f t="shared" si="4"/>
        <v>119.25465838509317</v>
      </c>
      <c r="I259" s="390"/>
      <c r="J259" s="84"/>
    </row>
    <row r="260" spans="1:11">
      <c r="A260" s="192">
        <v>681111</v>
      </c>
      <c r="B260" s="234" t="s">
        <v>243</v>
      </c>
      <c r="C260" s="97">
        <v>488190</v>
      </c>
      <c r="D260" s="97">
        <v>770000</v>
      </c>
      <c r="E260" s="306">
        <v>592307</v>
      </c>
      <c r="F260" s="97">
        <v>915000</v>
      </c>
      <c r="G260" s="375">
        <f t="shared" si="4"/>
        <v>118.83116883116882</v>
      </c>
      <c r="I260" s="389"/>
    </row>
    <row r="261" spans="1:11" ht="27" customHeight="1">
      <c r="A261" s="193">
        <v>681120</v>
      </c>
      <c r="B261" s="299" t="s">
        <v>319</v>
      </c>
      <c r="C261" s="39">
        <v>15000</v>
      </c>
      <c r="D261" s="97">
        <v>35000</v>
      </c>
      <c r="E261" s="306">
        <v>26544</v>
      </c>
      <c r="F261" s="97">
        <v>45000</v>
      </c>
      <c r="G261" s="375">
        <f t="shared" si="4"/>
        <v>128.57142857142858</v>
      </c>
      <c r="I261" s="389"/>
      <c r="J261" s="84"/>
    </row>
    <row r="262" spans="1:11">
      <c r="A262" s="167"/>
      <c r="B262" s="277"/>
      <c r="C262" s="38"/>
      <c r="D262" s="39"/>
      <c r="E262" s="313"/>
      <c r="F262" s="313"/>
      <c r="G262" s="375"/>
      <c r="I262" s="32"/>
    </row>
    <row r="263" spans="1:11">
      <c r="A263" s="90">
        <v>680000</v>
      </c>
      <c r="B263" s="289" t="s">
        <v>379</v>
      </c>
      <c r="C263" s="14">
        <f>SUM(C264:C265)</f>
        <v>184160</v>
      </c>
      <c r="D263" s="14">
        <f>SUM(D264:D265)</f>
        <v>190000</v>
      </c>
      <c r="E263" s="315">
        <f>E264+E265</f>
        <v>110055</v>
      </c>
      <c r="F263" s="14">
        <f>SUM(F264:F265)</f>
        <v>237680</v>
      </c>
      <c r="G263" s="376">
        <f t="shared" si="4"/>
        <v>125.09473684210526</v>
      </c>
      <c r="I263" s="390"/>
      <c r="J263" s="297"/>
      <c r="K263" s="32"/>
    </row>
    <row r="264" spans="1:11">
      <c r="A264" s="194">
        <v>681111</v>
      </c>
      <c r="B264" s="234" t="s">
        <v>243</v>
      </c>
      <c r="C264" s="97">
        <v>158800</v>
      </c>
      <c r="D264" s="97">
        <v>175000</v>
      </c>
      <c r="E264" s="306">
        <v>106805</v>
      </c>
      <c r="F264" s="97">
        <v>228480</v>
      </c>
      <c r="G264" s="375">
        <f t="shared" si="4"/>
        <v>130.56</v>
      </c>
      <c r="I264" s="389"/>
      <c r="J264" s="32"/>
      <c r="K264" s="32"/>
    </row>
    <row r="265" spans="1:11">
      <c r="A265" s="194">
        <v>681120</v>
      </c>
      <c r="B265" s="234" t="s">
        <v>331</v>
      </c>
      <c r="C265" s="97">
        <v>25360</v>
      </c>
      <c r="D265" s="97">
        <v>15000</v>
      </c>
      <c r="E265" s="306">
        <v>3250</v>
      </c>
      <c r="F265" s="35">
        <v>9200</v>
      </c>
      <c r="G265" s="375">
        <f t="shared" si="4"/>
        <v>61.333333333333329</v>
      </c>
      <c r="I265" s="389"/>
      <c r="J265" s="297"/>
      <c r="K265" s="32"/>
    </row>
    <row r="266" spans="1:11">
      <c r="A266" s="168"/>
      <c r="B266" s="277"/>
      <c r="C266" s="38"/>
      <c r="D266" s="39"/>
      <c r="E266" s="313"/>
      <c r="F266" s="313"/>
      <c r="G266" s="375"/>
      <c r="I266" s="32"/>
    </row>
    <row r="267" spans="1:11">
      <c r="A267" s="90">
        <v>680000</v>
      </c>
      <c r="B267" s="275" t="s">
        <v>280</v>
      </c>
      <c r="C267" s="14">
        <f>SUM(C268:C271)</f>
        <v>107150</v>
      </c>
      <c r="D267" s="14">
        <f>SUM(D268:D271)</f>
        <v>128000</v>
      </c>
      <c r="E267" s="315">
        <f>E268+E269+E270+E271</f>
        <v>84410</v>
      </c>
      <c r="F267" s="14">
        <f>SUM(F268:F271)</f>
        <v>134500</v>
      </c>
      <c r="G267" s="376">
        <f t="shared" si="4"/>
        <v>105.078125</v>
      </c>
      <c r="I267" s="390"/>
      <c r="J267" s="84"/>
    </row>
    <row r="268" spans="1:11" ht="12.75" customHeight="1">
      <c r="A268" s="53">
        <v>681111</v>
      </c>
      <c r="B268" s="234" t="s">
        <v>243</v>
      </c>
      <c r="C268" s="39">
        <v>83650</v>
      </c>
      <c r="D268" s="39">
        <v>93000</v>
      </c>
      <c r="E268" s="313">
        <v>67410</v>
      </c>
      <c r="F268" s="39">
        <v>105000</v>
      </c>
      <c r="G268" s="375">
        <f t="shared" ref="G268:G315" si="5">F268/D268*100</f>
        <v>112.90322580645163</v>
      </c>
      <c r="I268" s="389"/>
    </row>
    <row r="269" spans="1:11" ht="12.75" customHeight="1">
      <c r="A269" s="53">
        <v>681120</v>
      </c>
      <c r="B269" s="235" t="s">
        <v>386</v>
      </c>
      <c r="C269" s="39">
        <v>13000</v>
      </c>
      <c r="D269" s="39">
        <v>21500</v>
      </c>
      <c r="E269" s="313">
        <v>9000</v>
      </c>
      <c r="F269" s="39">
        <v>16000</v>
      </c>
      <c r="G269" s="375">
        <f t="shared" si="5"/>
        <v>74.418604651162795</v>
      </c>
      <c r="I269" s="389"/>
      <c r="J269" s="84"/>
      <c r="K269" s="84"/>
    </row>
    <row r="270" spans="1:11" ht="12.75" customHeight="1">
      <c r="A270" s="53">
        <v>681300</v>
      </c>
      <c r="B270" s="235" t="s">
        <v>180</v>
      </c>
      <c r="C270" s="39">
        <v>2500</v>
      </c>
      <c r="D270" s="39">
        <v>3500</v>
      </c>
      <c r="E270" s="313">
        <v>2000</v>
      </c>
      <c r="F270" s="39">
        <v>3500</v>
      </c>
      <c r="G270" s="375">
        <f t="shared" si="5"/>
        <v>100</v>
      </c>
      <c r="I270" s="389"/>
    </row>
    <row r="271" spans="1:11" ht="12.75" customHeight="1">
      <c r="A271" s="122">
        <v>681400</v>
      </c>
      <c r="B271" s="235" t="s">
        <v>181</v>
      </c>
      <c r="C271" s="39">
        <v>8000</v>
      </c>
      <c r="D271" s="39">
        <v>10000</v>
      </c>
      <c r="E271" s="313">
        <v>6000</v>
      </c>
      <c r="F271" s="39">
        <v>10000</v>
      </c>
      <c r="G271" s="375">
        <f t="shared" si="5"/>
        <v>100</v>
      </c>
      <c r="I271" s="389"/>
    </row>
    <row r="272" spans="1:11" ht="12.75" customHeight="1">
      <c r="A272" s="60"/>
      <c r="B272" s="235"/>
      <c r="C272" s="39"/>
      <c r="D272" s="39"/>
      <c r="E272" s="313"/>
      <c r="F272" s="313"/>
      <c r="G272" s="375"/>
    </row>
    <row r="273" spans="1:10" ht="12.75" customHeight="1">
      <c r="A273" s="139">
        <v>600001</v>
      </c>
      <c r="B273" s="245" t="s">
        <v>208</v>
      </c>
      <c r="C273" s="98">
        <v>130000</v>
      </c>
      <c r="D273" s="98">
        <v>130000</v>
      </c>
      <c r="E273" s="223">
        <v>75058</v>
      </c>
      <c r="F273" s="98">
        <v>130000</v>
      </c>
      <c r="G273" s="376">
        <f t="shared" si="5"/>
        <v>100</v>
      </c>
    </row>
    <row r="274" spans="1:10" ht="12.75" customHeight="1">
      <c r="A274" s="60"/>
      <c r="B274" s="278"/>
      <c r="C274" s="127"/>
      <c r="D274" s="127"/>
      <c r="E274" s="321"/>
      <c r="F274" s="321"/>
      <c r="G274" s="375"/>
    </row>
    <row r="275" spans="1:10">
      <c r="A275" s="161"/>
      <c r="B275" s="247" t="s">
        <v>196</v>
      </c>
      <c r="C275" s="98" t="e">
        <f>SUM(C95+C99+C101+C142+C237+C245+C248+C253+C259+C263+C267+C273)</f>
        <v>#REF!</v>
      </c>
      <c r="D275" s="98">
        <f>SUM(D95+D99+D101+D142+D237+D245+D248+D253+D259+D263+D267+D273)</f>
        <v>14357594</v>
      </c>
      <c r="E275" s="223">
        <f>E95+E99+E101+E142+E237+E245+E248+E253+E259+E263+E267+E273</f>
        <v>8796405</v>
      </c>
      <c r="F275" s="98">
        <f>SUM(F95+F99+F101+F142+F237+F245+F248+F253+F259+F263+F267+F273)</f>
        <v>15496748</v>
      </c>
      <c r="G275" s="376">
        <f t="shared" si="5"/>
        <v>107.93415665605255</v>
      </c>
      <c r="J275" s="128"/>
    </row>
    <row r="276" spans="1:10">
      <c r="A276" s="60"/>
      <c r="B276" s="279"/>
      <c r="C276" s="70"/>
      <c r="D276" s="70"/>
      <c r="E276" s="322"/>
      <c r="F276" s="322"/>
      <c r="G276" s="375"/>
    </row>
    <row r="277" spans="1:10" ht="12.75" customHeight="1">
      <c r="A277" s="139">
        <v>820000</v>
      </c>
      <c r="B277" s="247" t="s">
        <v>197</v>
      </c>
      <c r="C277" s="140">
        <f>SUM(C278+C280+C288+C295+C297+C312)</f>
        <v>6305000</v>
      </c>
      <c r="D277" s="140">
        <f>D278+D280+D288+D295+D297+D312</f>
        <v>9278000</v>
      </c>
      <c r="E277" s="323">
        <f>E278+E280+E288+E295+E297+E312</f>
        <v>4684436</v>
      </c>
      <c r="F277" s="140">
        <f>F278+F280+F288+F295+F297+F312</f>
        <v>7982000</v>
      </c>
      <c r="G277" s="376">
        <f t="shared" si="5"/>
        <v>86.031472300064678</v>
      </c>
    </row>
    <row r="278" spans="1:10" ht="12.75" customHeight="1">
      <c r="A278" s="195">
        <v>821100</v>
      </c>
      <c r="B278" s="279" t="s">
        <v>117</v>
      </c>
      <c r="C278" s="70">
        <f>C279</f>
        <v>30000</v>
      </c>
      <c r="D278" s="70">
        <f>D279</f>
        <v>20000</v>
      </c>
      <c r="E278" s="322">
        <f>E279</f>
        <v>0</v>
      </c>
      <c r="F278" s="70">
        <f>F279</f>
        <v>20000</v>
      </c>
      <c r="G278" s="375">
        <f t="shared" si="5"/>
        <v>100</v>
      </c>
    </row>
    <row r="279" spans="1:10" ht="12.75" customHeight="1">
      <c r="A279" s="56">
        <v>821111</v>
      </c>
      <c r="B279" s="280" t="s">
        <v>182</v>
      </c>
      <c r="C279" s="134">
        <v>30000</v>
      </c>
      <c r="D279" s="134">
        <v>20000</v>
      </c>
      <c r="E279" s="324">
        <v>0</v>
      </c>
      <c r="F279" s="134">
        <v>20000</v>
      </c>
      <c r="G279" s="375">
        <f t="shared" si="5"/>
        <v>100</v>
      </c>
      <c r="I279" s="128"/>
      <c r="J279" s="128"/>
    </row>
    <row r="280" spans="1:10" ht="12.75" customHeight="1">
      <c r="A280" s="196">
        <v>821200</v>
      </c>
      <c r="B280" s="281" t="s">
        <v>118</v>
      </c>
      <c r="C280" s="70">
        <f>SUM(C281:C287)</f>
        <v>3250000</v>
      </c>
      <c r="D280" s="70">
        <f>SUM(D281:D287)</f>
        <v>5425000</v>
      </c>
      <c r="E280" s="322">
        <f>SUM(E281:E287)</f>
        <v>2642143</v>
      </c>
      <c r="F280" s="70">
        <f>SUM(F281:F287)</f>
        <v>3740000</v>
      </c>
      <c r="G280" s="375">
        <f t="shared" si="5"/>
        <v>68.940092165898619</v>
      </c>
    </row>
    <row r="281" spans="1:10" ht="12.75" customHeight="1">
      <c r="A281" s="197">
        <v>821211</v>
      </c>
      <c r="B281" s="282" t="s">
        <v>261</v>
      </c>
      <c r="C281" s="35">
        <v>600000</v>
      </c>
      <c r="D281" s="35">
        <v>2000000</v>
      </c>
      <c r="E281" s="309">
        <v>717420</v>
      </c>
      <c r="F281" s="35">
        <v>800000</v>
      </c>
      <c r="G281" s="375">
        <f t="shared" si="5"/>
        <v>40</v>
      </c>
    </row>
    <row r="282" spans="1:10" ht="12.75" customHeight="1">
      <c r="A282" s="197">
        <v>821211</v>
      </c>
      <c r="B282" s="282" t="s">
        <v>263</v>
      </c>
      <c r="C282" s="35">
        <v>100000</v>
      </c>
      <c r="D282" s="35">
        <v>500000</v>
      </c>
      <c r="E282" s="309">
        <v>190275</v>
      </c>
      <c r="F282" s="35">
        <v>330000</v>
      </c>
      <c r="G282" s="375">
        <f t="shared" si="5"/>
        <v>66</v>
      </c>
    </row>
    <row r="283" spans="1:10" ht="12.75" customHeight="1">
      <c r="A283" s="197">
        <v>821213</v>
      </c>
      <c r="B283" s="283" t="s">
        <v>269</v>
      </c>
      <c r="C283" s="35">
        <v>50000</v>
      </c>
      <c r="D283" s="35">
        <v>50000</v>
      </c>
      <c r="E283" s="309">
        <v>0</v>
      </c>
      <c r="F283" s="35">
        <v>100000</v>
      </c>
      <c r="G283" s="375">
        <f t="shared" si="5"/>
        <v>200</v>
      </c>
    </row>
    <row r="284" spans="1:10" ht="12.75" customHeight="1">
      <c r="A284" s="197">
        <v>821221</v>
      </c>
      <c r="B284" s="283" t="s">
        <v>393</v>
      </c>
      <c r="C284" s="35"/>
      <c r="D284" s="35">
        <v>0</v>
      </c>
      <c r="E284" s="309">
        <v>0</v>
      </c>
      <c r="F284" s="35">
        <v>460000</v>
      </c>
      <c r="G284" s="375">
        <v>0</v>
      </c>
    </row>
    <row r="285" spans="1:10" ht="12.75" customHeight="1">
      <c r="A285" s="197">
        <v>821222</v>
      </c>
      <c r="B285" s="282" t="s">
        <v>271</v>
      </c>
      <c r="C285" s="35">
        <v>400000</v>
      </c>
      <c r="D285" s="35">
        <v>1075000</v>
      </c>
      <c r="E285" s="309">
        <v>32787</v>
      </c>
      <c r="F285" s="35">
        <v>1100000</v>
      </c>
      <c r="G285" s="375">
        <f t="shared" si="5"/>
        <v>102.32558139534885</v>
      </c>
      <c r="H285" s="84"/>
      <c r="I285" s="84"/>
    </row>
    <row r="286" spans="1:10" ht="12.75" customHeight="1">
      <c r="A286" s="216">
        <v>821223</v>
      </c>
      <c r="B286" s="284" t="s">
        <v>323</v>
      </c>
      <c r="C286" s="35">
        <v>1700000</v>
      </c>
      <c r="D286" s="35">
        <v>1300000</v>
      </c>
      <c r="E286" s="309">
        <v>1307614</v>
      </c>
      <c r="F286" s="35">
        <v>750000</v>
      </c>
      <c r="G286" s="375">
        <f t="shared" si="5"/>
        <v>57.692307692307686</v>
      </c>
      <c r="I286" s="128"/>
      <c r="J286" s="128"/>
    </row>
    <row r="287" spans="1:10" ht="12.75" customHeight="1">
      <c r="A287" s="197">
        <v>821224</v>
      </c>
      <c r="B287" s="282" t="s">
        <v>183</v>
      </c>
      <c r="C287" s="35">
        <v>400000</v>
      </c>
      <c r="D287" s="35">
        <v>500000</v>
      </c>
      <c r="E287" s="309">
        <v>394047</v>
      </c>
      <c r="F287" s="35">
        <v>200000</v>
      </c>
      <c r="G287" s="375">
        <f t="shared" si="5"/>
        <v>40</v>
      </c>
      <c r="H287" s="84"/>
    </row>
    <row r="288" spans="1:10" ht="12.75" customHeight="1">
      <c r="A288" s="198">
        <v>821300</v>
      </c>
      <c r="B288" s="285" t="s">
        <v>119</v>
      </c>
      <c r="C288" s="70">
        <f>SUM(C289:C294)</f>
        <v>290000</v>
      </c>
      <c r="D288" s="70">
        <f>SUM(D289:D294)</f>
        <v>475000</v>
      </c>
      <c r="E288" s="322">
        <f>SUM(E289:E294)</f>
        <v>65376</v>
      </c>
      <c r="F288" s="70">
        <f>SUM(F289:F294)</f>
        <v>270000</v>
      </c>
      <c r="G288" s="375">
        <f t="shared" si="5"/>
        <v>56.84210526315789</v>
      </c>
    </row>
    <row r="289" spans="1:14" ht="12.75" customHeight="1">
      <c r="A289" s="197">
        <v>821312</v>
      </c>
      <c r="B289" s="282" t="s">
        <v>184</v>
      </c>
      <c r="C289" s="39">
        <v>50000</v>
      </c>
      <c r="D289" s="39">
        <v>100000</v>
      </c>
      <c r="E289" s="313">
        <v>2050</v>
      </c>
      <c r="F289" s="39">
        <v>50000</v>
      </c>
      <c r="G289" s="375">
        <f t="shared" si="5"/>
        <v>50</v>
      </c>
      <c r="I289" s="128"/>
      <c r="J289" s="128"/>
    </row>
    <row r="290" spans="1:14" ht="12.75" customHeight="1">
      <c r="A290" s="197">
        <v>821321</v>
      </c>
      <c r="B290" s="282" t="s">
        <v>396</v>
      </c>
      <c r="C290" s="39"/>
      <c r="D290" s="39">
        <v>0</v>
      </c>
      <c r="E290" s="313">
        <v>0</v>
      </c>
      <c r="F290" s="39">
        <v>45000</v>
      </c>
      <c r="G290" s="375">
        <v>0</v>
      </c>
      <c r="I290" s="128"/>
      <c r="J290" s="128"/>
    </row>
    <row r="291" spans="1:14" ht="12.75" customHeight="1">
      <c r="A291" s="197">
        <v>821335</v>
      </c>
      <c r="B291" s="282" t="s">
        <v>267</v>
      </c>
      <c r="C291" s="39">
        <v>40000</v>
      </c>
      <c r="D291" s="39">
        <v>50000</v>
      </c>
      <c r="E291" s="309">
        <v>18282</v>
      </c>
      <c r="F291" s="39">
        <v>50000</v>
      </c>
      <c r="G291" s="375">
        <f t="shared" si="5"/>
        <v>100</v>
      </c>
    </row>
    <row r="292" spans="1:14" ht="12.75" customHeight="1">
      <c r="A292" s="197">
        <v>821352</v>
      </c>
      <c r="B292" s="282" t="s">
        <v>387</v>
      </c>
      <c r="C292" s="39"/>
      <c r="D292" s="39">
        <v>0</v>
      </c>
      <c r="E292" s="309">
        <v>0</v>
      </c>
      <c r="F292" s="39">
        <v>55000</v>
      </c>
      <c r="G292" s="375">
        <v>0</v>
      </c>
    </row>
    <row r="293" spans="1:14" ht="12.75" customHeight="1">
      <c r="A293" s="197">
        <v>821371</v>
      </c>
      <c r="B293" s="282" t="s">
        <v>192</v>
      </c>
      <c r="C293" s="39">
        <v>200000</v>
      </c>
      <c r="D293" s="39">
        <v>270000</v>
      </c>
      <c r="E293" s="313">
        <v>45044</v>
      </c>
      <c r="F293" s="39">
        <v>70000</v>
      </c>
      <c r="G293" s="375">
        <f t="shared" si="5"/>
        <v>25.925925925925924</v>
      </c>
      <c r="I293" s="128"/>
    </row>
    <row r="294" spans="1:14" ht="12.75" customHeight="1">
      <c r="A294" s="197">
        <v>821372</v>
      </c>
      <c r="B294" s="282" t="s">
        <v>185</v>
      </c>
      <c r="C294" s="39">
        <v>0</v>
      </c>
      <c r="D294" s="39">
        <v>55000</v>
      </c>
      <c r="E294" s="313">
        <v>0</v>
      </c>
      <c r="F294" s="39">
        <v>0</v>
      </c>
      <c r="G294" s="375">
        <f t="shared" si="5"/>
        <v>0</v>
      </c>
      <c r="I294" s="84"/>
    </row>
    <row r="295" spans="1:14" ht="12.75" customHeight="1">
      <c r="A295" s="196">
        <v>821500</v>
      </c>
      <c r="B295" s="286" t="s">
        <v>120</v>
      </c>
      <c r="C295" s="70">
        <f>C296</f>
        <v>140000</v>
      </c>
      <c r="D295" s="70">
        <f>D296</f>
        <v>350000</v>
      </c>
      <c r="E295" s="322">
        <f>E296</f>
        <v>61802</v>
      </c>
      <c r="F295" s="70">
        <f>F296</f>
        <v>280000</v>
      </c>
      <c r="G295" s="375">
        <f t="shared" si="5"/>
        <v>80</v>
      </c>
    </row>
    <row r="296" spans="1:14" ht="12.75" customHeight="1">
      <c r="A296" s="197">
        <v>821521</v>
      </c>
      <c r="B296" s="272" t="s">
        <v>235</v>
      </c>
      <c r="C296" s="35">
        <v>140000</v>
      </c>
      <c r="D296" s="35">
        <v>350000</v>
      </c>
      <c r="E296" s="309">
        <v>61802</v>
      </c>
      <c r="F296" s="35">
        <v>280000</v>
      </c>
      <c r="G296" s="375">
        <f t="shared" si="5"/>
        <v>80</v>
      </c>
      <c r="H296" s="84"/>
      <c r="I296" s="84"/>
      <c r="L296" s="84"/>
    </row>
    <row r="297" spans="1:14" ht="12.75" customHeight="1">
      <c r="A297" s="196">
        <v>821600</v>
      </c>
      <c r="B297" s="286" t="s">
        <v>121</v>
      </c>
      <c r="C297" s="135">
        <f>SUM(C298:C310)</f>
        <v>1750000</v>
      </c>
      <c r="D297" s="135">
        <f>SUM(D298:D310)</f>
        <v>2203000</v>
      </c>
      <c r="E297" s="325">
        <f>SUM(E298:E310)</f>
        <v>1135054</v>
      </c>
      <c r="F297" s="135">
        <f>SUM(F298:F311)</f>
        <v>2867000</v>
      </c>
      <c r="G297" s="375">
        <f t="shared" si="5"/>
        <v>130.14071720381298</v>
      </c>
    </row>
    <row r="298" spans="1:14" ht="12.75" customHeight="1">
      <c r="A298" s="197">
        <v>821614</v>
      </c>
      <c r="B298" s="272" t="s">
        <v>191</v>
      </c>
      <c r="C298" s="35">
        <v>350000</v>
      </c>
      <c r="D298" s="35">
        <v>500000</v>
      </c>
      <c r="E298" s="309">
        <v>245473</v>
      </c>
      <c r="F298" s="35">
        <v>250000</v>
      </c>
      <c r="G298" s="375">
        <f t="shared" si="5"/>
        <v>50</v>
      </c>
      <c r="I298" s="128"/>
      <c r="J298" s="128"/>
      <c r="K298" s="128"/>
      <c r="L298" s="128"/>
      <c r="M298" s="128"/>
      <c r="N298" s="128"/>
    </row>
    <row r="299" spans="1:14" ht="12.75" customHeight="1">
      <c r="A299" s="197">
        <v>821619</v>
      </c>
      <c r="B299" s="272" t="s">
        <v>276</v>
      </c>
      <c r="C299" s="39">
        <v>30000</v>
      </c>
      <c r="D299" s="39">
        <v>30000</v>
      </c>
      <c r="E299" s="313">
        <v>0</v>
      </c>
      <c r="F299" s="39">
        <v>47000</v>
      </c>
      <c r="G299" s="375">
        <f t="shared" si="5"/>
        <v>156.66666666666666</v>
      </c>
      <c r="J299" s="128"/>
    </row>
    <row r="300" spans="1:14" ht="12.75" customHeight="1">
      <c r="A300" s="197">
        <v>821629</v>
      </c>
      <c r="B300" s="272" t="s">
        <v>395</v>
      </c>
      <c r="C300" s="39"/>
      <c r="D300" s="39">
        <v>0</v>
      </c>
      <c r="E300" s="313">
        <v>0</v>
      </c>
      <c r="F300" s="39">
        <v>300000</v>
      </c>
      <c r="G300" s="375">
        <v>0</v>
      </c>
      <c r="J300" s="128"/>
    </row>
    <row r="301" spans="1:14" ht="12.75" customHeight="1">
      <c r="A301" s="197">
        <v>821621</v>
      </c>
      <c r="B301" s="272" t="s">
        <v>275</v>
      </c>
      <c r="C301" s="35">
        <v>400000</v>
      </c>
      <c r="D301" s="35">
        <v>250000</v>
      </c>
      <c r="E301" s="309">
        <v>232065</v>
      </c>
      <c r="F301" s="35">
        <v>250000</v>
      </c>
      <c r="G301" s="375">
        <f>F301/D301*100</f>
        <v>100</v>
      </c>
      <c r="J301" s="128"/>
    </row>
    <row r="302" spans="1:14" ht="12.75" customHeight="1">
      <c r="A302" s="197">
        <v>821622</v>
      </c>
      <c r="B302" s="272" t="s">
        <v>217</v>
      </c>
      <c r="C302" s="39">
        <v>900000</v>
      </c>
      <c r="D302" s="39">
        <v>1100000</v>
      </c>
      <c r="E302" s="313">
        <v>657516</v>
      </c>
      <c r="F302" s="39">
        <v>1000000</v>
      </c>
      <c r="G302" s="375">
        <f t="shared" si="5"/>
        <v>90.909090909090907</v>
      </c>
      <c r="I302" s="128"/>
      <c r="J302" s="128"/>
      <c r="K302" s="128"/>
      <c r="L302" s="128"/>
    </row>
    <row r="303" spans="1:14" ht="12.75" customHeight="1">
      <c r="A303" s="197"/>
      <c r="B303" s="256" t="s">
        <v>359</v>
      </c>
      <c r="C303" s="35">
        <v>0</v>
      </c>
      <c r="D303" s="35">
        <v>10000</v>
      </c>
      <c r="E303" s="309">
        <v>0</v>
      </c>
      <c r="F303" s="35">
        <v>0</v>
      </c>
      <c r="G303" s="375">
        <f t="shared" si="5"/>
        <v>0</v>
      </c>
      <c r="I303" s="128"/>
      <c r="J303" s="128"/>
      <c r="K303" s="128"/>
      <c r="L303" s="128"/>
    </row>
    <row r="304" spans="1:14" ht="12.75" customHeight="1">
      <c r="A304" s="197"/>
      <c r="B304" s="256" t="s">
        <v>350</v>
      </c>
      <c r="C304" s="35">
        <v>0</v>
      </c>
      <c r="D304" s="35">
        <v>10000</v>
      </c>
      <c r="E304" s="309">
        <v>0</v>
      </c>
      <c r="F304" s="35">
        <v>0</v>
      </c>
      <c r="G304" s="375">
        <f t="shared" si="5"/>
        <v>0</v>
      </c>
      <c r="I304" s="128"/>
      <c r="J304" s="128"/>
      <c r="K304" s="128"/>
      <c r="L304" s="128"/>
    </row>
    <row r="305" spans="1:12" ht="12.75" customHeight="1">
      <c r="A305" s="197"/>
      <c r="B305" s="256" t="s">
        <v>355</v>
      </c>
      <c r="C305" s="35">
        <v>0</v>
      </c>
      <c r="D305" s="35">
        <v>50000</v>
      </c>
      <c r="E305" s="309">
        <v>0</v>
      </c>
      <c r="F305" s="35">
        <v>0</v>
      </c>
      <c r="G305" s="375">
        <f t="shared" si="5"/>
        <v>0</v>
      </c>
      <c r="I305" s="128"/>
      <c r="J305" s="128"/>
      <c r="K305" s="128"/>
      <c r="L305" s="128"/>
    </row>
    <row r="306" spans="1:12" ht="12.75" customHeight="1">
      <c r="A306" s="197">
        <v>821629</v>
      </c>
      <c r="B306" s="256" t="s">
        <v>391</v>
      </c>
      <c r="C306" s="35"/>
      <c r="D306" s="35">
        <v>0</v>
      </c>
      <c r="E306" s="309">
        <v>0</v>
      </c>
      <c r="F306" s="35">
        <v>600000</v>
      </c>
      <c r="G306" s="375">
        <v>0</v>
      </c>
      <c r="I306" s="128"/>
      <c r="J306" s="128"/>
      <c r="K306" s="128"/>
      <c r="L306" s="128"/>
    </row>
    <row r="307" spans="1:12" ht="12.75" customHeight="1">
      <c r="A307" s="197">
        <v>821629</v>
      </c>
      <c r="B307" s="282" t="s">
        <v>211</v>
      </c>
      <c r="C307" s="35">
        <v>20000</v>
      </c>
      <c r="D307" s="35">
        <v>120000</v>
      </c>
      <c r="E307" s="309">
        <v>0</v>
      </c>
      <c r="F307" s="35">
        <v>50000</v>
      </c>
      <c r="G307" s="375">
        <f t="shared" si="5"/>
        <v>41.666666666666671</v>
      </c>
    </row>
    <row r="308" spans="1:12" ht="12.75" customHeight="1">
      <c r="A308" s="197">
        <v>821629</v>
      </c>
      <c r="B308" s="282" t="s">
        <v>277</v>
      </c>
      <c r="C308" s="35">
        <v>50000</v>
      </c>
      <c r="D308" s="35">
        <v>50000</v>
      </c>
      <c r="E308" s="309">
        <v>0</v>
      </c>
      <c r="F308" s="35">
        <v>70000</v>
      </c>
      <c r="G308" s="375">
        <f t="shared" si="5"/>
        <v>140</v>
      </c>
    </row>
    <row r="309" spans="1:12" ht="12.75" customHeight="1">
      <c r="A309" s="197"/>
      <c r="B309" s="256" t="s">
        <v>352</v>
      </c>
      <c r="C309" s="35">
        <v>0</v>
      </c>
      <c r="D309" s="35">
        <v>43000</v>
      </c>
      <c r="E309" s="309">
        <v>0</v>
      </c>
      <c r="F309" s="35">
        <v>0</v>
      </c>
      <c r="G309" s="375">
        <f t="shared" si="5"/>
        <v>0</v>
      </c>
    </row>
    <row r="310" spans="1:12" ht="12.75" customHeight="1">
      <c r="A310" s="197"/>
      <c r="B310" s="256" t="s">
        <v>357</v>
      </c>
      <c r="C310" s="35">
        <v>0</v>
      </c>
      <c r="D310" s="35">
        <v>40000</v>
      </c>
      <c r="E310" s="309">
        <v>0</v>
      </c>
      <c r="F310" s="35">
        <v>0</v>
      </c>
      <c r="G310" s="375">
        <f t="shared" si="5"/>
        <v>0</v>
      </c>
    </row>
    <row r="311" spans="1:12" ht="24.75" customHeight="1">
      <c r="A311" s="372">
        <v>821629</v>
      </c>
      <c r="B311" s="371" t="s">
        <v>388</v>
      </c>
      <c r="C311" s="32"/>
      <c r="D311" s="43">
        <v>0</v>
      </c>
      <c r="E311" s="43">
        <v>0</v>
      </c>
      <c r="F311" s="38">
        <v>300000</v>
      </c>
      <c r="G311" s="387">
        <v>0</v>
      </c>
    </row>
    <row r="312" spans="1:12" ht="12.75" customHeight="1">
      <c r="A312" s="196">
        <v>823000</v>
      </c>
      <c r="B312" s="281" t="s">
        <v>122</v>
      </c>
      <c r="C312" s="70">
        <f>C313</f>
        <v>845000</v>
      </c>
      <c r="D312" s="70">
        <f>D313</f>
        <v>805000</v>
      </c>
      <c r="E312" s="322">
        <f>E313</f>
        <v>780061</v>
      </c>
      <c r="F312" s="70">
        <f>F313</f>
        <v>805000</v>
      </c>
      <c r="G312" s="375">
        <f t="shared" si="5"/>
        <v>100</v>
      </c>
    </row>
    <row r="313" spans="1:12" ht="12.75" customHeight="1">
      <c r="A313" s="122">
        <v>823331</v>
      </c>
      <c r="B313" s="261" t="s">
        <v>360</v>
      </c>
      <c r="C313" s="35">
        <v>845000</v>
      </c>
      <c r="D313" s="35">
        <v>805000</v>
      </c>
      <c r="E313" s="309">
        <v>780061</v>
      </c>
      <c r="F313" s="35">
        <v>805000</v>
      </c>
      <c r="G313" s="375">
        <f t="shared" si="5"/>
        <v>100</v>
      </c>
    </row>
    <row r="314" spans="1:12" ht="12.75" customHeight="1" thickBot="1">
      <c r="A314" s="136"/>
      <c r="B314" s="287"/>
      <c r="C314" s="331"/>
      <c r="D314" s="331"/>
      <c r="E314" s="332"/>
      <c r="F314" s="331"/>
      <c r="G314" s="377"/>
    </row>
    <row r="315" spans="1:12" ht="13.5" customHeight="1" thickBot="1">
      <c r="A315" s="432" t="s">
        <v>219</v>
      </c>
      <c r="B315" s="433"/>
      <c r="C315" s="333" t="e">
        <f>SUM(C275+C277)</f>
        <v>#REF!</v>
      </c>
      <c r="D315" s="333">
        <f>SUM(D275+D277)</f>
        <v>23635594</v>
      </c>
      <c r="E315" s="220">
        <f>E275+E277</f>
        <v>13480841</v>
      </c>
      <c r="F315" s="333">
        <f>SUM(F275+F277)</f>
        <v>23478748</v>
      </c>
      <c r="G315" s="378">
        <f t="shared" si="5"/>
        <v>99.336399161366543</v>
      </c>
      <c r="I315" s="141"/>
    </row>
  </sheetData>
  <mergeCells count="9">
    <mergeCell ref="A1:G1"/>
    <mergeCell ref="F2:F3"/>
    <mergeCell ref="A315:B315"/>
    <mergeCell ref="C2:C3"/>
    <mergeCell ref="D2:D3"/>
    <mergeCell ref="G2:G3"/>
    <mergeCell ref="A2:A3"/>
    <mergeCell ref="B2:B3"/>
    <mergeCell ref="E2:E3"/>
  </mergeCells>
  <pageMargins left="0.9055118110236221" right="0.70866141732283472" top="0.74803149606299213" bottom="0.74803149606299213" header="0.31496062992125984" footer="0.31496062992125984"/>
  <pageSetup paperSize="9" firstPageNumber="10" orientation="landscape" verticalDpi="4294967293" r:id="rId1"/>
  <headerFooter alignWithMargins="0">
    <oddFooter>&amp;R&amp;P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sqref="A1:I30"/>
    </sheetView>
  </sheetViews>
  <sheetFormatPr defaultRowHeight="12.75"/>
  <sheetData>
    <row r="1" spans="1:9">
      <c r="A1" s="439" t="s">
        <v>392</v>
      </c>
      <c r="B1" s="440"/>
      <c r="C1" s="440"/>
      <c r="D1" s="440"/>
      <c r="E1" s="440"/>
      <c r="F1" s="440"/>
      <c r="G1" s="440"/>
      <c r="H1" s="440"/>
      <c r="I1" s="440"/>
    </row>
    <row r="2" spans="1:9">
      <c r="A2" s="440"/>
      <c r="B2" s="440"/>
      <c r="C2" s="440"/>
      <c r="D2" s="440"/>
      <c r="E2" s="440"/>
      <c r="F2" s="440"/>
      <c r="G2" s="440"/>
      <c r="H2" s="440"/>
      <c r="I2" s="440"/>
    </row>
    <row r="3" spans="1:9">
      <c r="A3" s="440"/>
      <c r="B3" s="440"/>
      <c r="C3" s="440"/>
      <c r="D3" s="440"/>
      <c r="E3" s="440"/>
      <c r="F3" s="440"/>
      <c r="G3" s="440"/>
      <c r="H3" s="440"/>
      <c r="I3" s="440"/>
    </row>
    <row r="4" spans="1:9">
      <c r="A4" s="440"/>
      <c r="B4" s="440"/>
      <c r="C4" s="440"/>
      <c r="D4" s="440"/>
      <c r="E4" s="441"/>
      <c r="F4" s="440"/>
      <c r="G4" s="440"/>
      <c r="H4" s="440"/>
      <c r="I4" s="440"/>
    </row>
    <row r="5" spans="1:9">
      <c r="A5" s="440"/>
      <c r="B5" s="440"/>
      <c r="C5" s="440"/>
      <c r="D5" s="440"/>
      <c r="E5" s="440"/>
      <c r="F5" s="440"/>
      <c r="G5" s="440"/>
      <c r="H5" s="440"/>
      <c r="I5" s="440"/>
    </row>
    <row r="6" spans="1:9">
      <c r="A6" s="440"/>
      <c r="B6" s="440"/>
      <c r="C6" s="440"/>
      <c r="D6" s="440"/>
      <c r="E6" s="440"/>
      <c r="F6" s="440"/>
      <c r="G6" s="440"/>
      <c r="H6" s="440"/>
      <c r="I6" s="440"/>
    </row>
    <row r="7" spans="1:9">
      <c r="A7" s="440"/>
      <c r="B7" s="440"/>
      <c r="C7" s="440"/>
      <c r="D7" s="440"/>
      <c r="E7" s="440"/>
      <c r="F7" s="440"/>
      <c r="G7" s="440"/>
      <c r="H7" s="440"/>
      <c r="I7" s="440"/>
    </row>
    <row r="8" spans="1:9">
      <c r="A8" s="440"/>
      <c r="B8" s="440"/>
      <c r="C8" s="440"/>
      <c r="D8" s="440"/>
      <c r="E8" s="440"/>
      <c r="F8" s="440"/>
      <c r="G8" s="440"/>
      <c r="H8" s="440"/>
      <c r="I8" s="440"/>
    </row>
    <row r="9" spans="1:9">
      <c r="A9" s="440"/>
      <c r="B9" s="440"/>
      <c r="C9" s="440"/>
      <c r="D9" s="440"/>
      <c r="E9" s="440"/>
      <c r="F9" s="440"/>
      <c r="G9" s="440"/>
      <c r="H9" s="440"/>
      <c r="I9" s="440"/>
    </row>
    <row r="10" spans="1:9">
      <c r="A10" s="440"/>
      <c r="B10" s="440"/>
      <c r="C10" s="440"/>
      <c r="D10" s="440"/>
      <c r="E10" s="440"/>
      <c r="F10" s="440"/>
      <c r="G10" s="440"/>
      <c r="H10" s="440"/>
      <c r="I10" s="440"/>
    </row>
    <row r="11" spans="1:9">
      <c r="A11" s="440"/>
      <c r="B11" s="440"/>
      <c r="C11" s="440"/>
      <c r="D11" s="440"/>
      <c r="E11" s="440"/>
      <c r="F11" s="440"/>
      <c r="G11" s="440"/>
      <c r="H11" s="440"/>
      <c r="I11" s="440"/>
    </row>
    <row r="12" spans="1:9">
      <c r="A12" s="440"/>
      <c r="B12" s="440"/>
      <c r="C12" s="440"/>
      <c r="D12" s="440"/>
      <c r="E12" s="440"/>
      <c r="F12" s="440"/>
      <c r="G12" s="440"/>
      <c r="H12" s="440"/>
      <c r="I12" s="440"/>
    </row>
    <row r="13" spans="1:9">
      <c r="A13" s="440"/>
      <c r="B13" s="440"/>
      <c r="C13" s="440"/>
      <c r="D13" s="440"/>
      <c r="E13" s="440"/>
      <c r="F13" s="440"/>
      <c r="G13" s="440"/>
      <c r="H13" s="440"/>
      <c r="I13" s="440"/>
    </row>
    <row r="14" spans="1:9">
      <c r="A14" s="440"/>
      <c r="B14" s="440"/>
      <c r="C14" s="440"/>
      <c r="D14" s="440"/>
      <c r="E14" s="440"/>
      <c r="F14" s="440"/>
      <c r="G14" s="440"/>
      <c r="H14" s="440"/>
      <c r="I14" s="440"/>
    </row>
    <row r="15" spans="1:9">
      <c r="A15" s="440"/>
      <c r="B15" s="440"/>
      <c r="C15" s="440"/>
      <c r="D15" s="440"/>
      <c r="E15" s="440"/>
      <c r="F15" s="440"/>
      <c r="G15" s="440"/>
      <c r="H15" s="440"/>
      <c r="I15" s="440"/>
    </row>
    <row r="16" spans="1:9">
      <c r="A16" s="440"/>
      <c r="B16" s="440"/>
      <c r="C16" s="440"/>
      <c r="D16" s="440"/>
      <c r="E16" s="440"/>
      <c r="F16" s="440"/>
      <c r="G16" s="440"/>
      <c r="H16" s="440"/>
      <c r="I16" s="440"/>
    </row>
    <row r="17" spans="1:9">
      <c r="A17" s="440"/>
      <c r="B17" s="440"/>
      <c r="C17" s="440"/>
      <c r="D17" s="440"/>
      <c r="E17" s="440"/>
      <c r="F17" s="440"/>
      <c r="G17" s="440"/>
      <c r="H17" s="440"/>
      <c r="I17" s="440"/>
    </row>
    <row r="18" spans="1:9">
      <c r="A18" s="440"/>
      <c r="B18" s="440"/>
      <c r="C18" s="440"/>
      <c r="D18" s="440"/>
      <c r="E18" s="440"/>
      <c r="F18" s="440"/>
      <c r="G18" s="440"/>
      <c r="H18" s="440"/>
      <c r="I18" s="440"/>
    </row>
    <row r="19" spans="1:9">
      <c r="A19" s="440"/>
      <c r="B19" s="440"/>
      <c r="C19" s="440"/>
      <c r="D19" s="440"/>
      <c r="E19" s="440"/>
      <c r="F19" s="440"/>
      <c r="G19" s="440"/>
      <c r="H19" s="440"/>
      <c r="I19" s="440"/>
    </row>
    <row r="20" spans="1:9">
      <c r="A20" s="440"/>
      <c r="B20" s="440"/>
      <c r="C20" s="440"/>
      <c r="D20" s="440"/>
      <c r="E20" s="440"/>
      <c r="F20" s="442"/>
      <c r="G20" s="440"/>
      <c r="H20" s="440"/>
      <c r="I20" s="440"/>
    </row>
    <row r="21" spans="1:9">
      <c r="A21" s="440"/>
      <c r="B21" s="440"/>
      <c r="C21" s="440"/>
      <c r="D21" s="440"/>
      <c r="E21" s="440"/>
      <c r="F21" s="442"/>
      <c r="G21" s="440"/>
      <c r="H21" s="440"/>
      <c r="I21" s="440"/>
    </row>
    <row r="22" spans="1:9">
      <c r="A22" s="440"/>
      <c r="B22" s="440"/>
      <c r="C22" s="440"/>
      <c r="D22" s="440"/>
      <c r="E22" s="440"/>
      <c r="F22" s="442"/>
      <c r="G22" s="440"/>
      <c r="H22" s="440"/>
      <c r="I22" s="440"/>
    </row>
    <row r="23" spans="1:9">
      <c r="A23" s="440"/>
      <c r="B23" s="440"/>
      <c r="C23" s="440"/>
      <c r="D23" s="440"/>
      <c r="E23" s="440"/>
      <c r="F23" s="442"/>
      <c r="G23" s="440"/>
      <c r="H23" s="440"/>
      <c r="I23" s="440"/>
    </row>
    <row r="24" spans="1:9">
      <c r="A24" s="440"/>
      <c r="B24" s="440"/>
      <c r="C24" s="440"/>
      <c r="D24" s="440"/>
      <c r="E24" s="440"/>
      <c r="F24" s="442"/>
      <c r="G24" s="440"/>
      <c r="H24" s="440"/>
      <c r="I24" s="440"/>
    </row>
    <row r="25" spans="1:9">
      <c r="A25" s="440"/>
      <c r="B25" s="440"/>
      <c r="C25" s="440"/>
      <c r="D25" s="440"/>
      <c r="E25" s="440"/>
      <c r="F25" s="442"/>
      <c r="G25" s="440"/>
      <c r="H25" s="440"/>
      <c r="I25" s="440"/>
    </row>
    <row r="26" spans="1:9">
      <c r="A26" s="440"/>
      <c r="B26" s="440"/>
      <c r="C26" s="440"/>
      <c r="D26" s="440"/>
      <c r="E26" s="440"/>
      <c r="F26" s="442"/>
      <c r="G26" s="440"/>
      <c r="H26" s="440"/>
      <c r="I26" s="440"/>
    </row>
    <row r="27" spans="1:9">
      <c r="A27" s="440"/>
      <c r="B27" s="440"/>
      <c r="C27" s="440"/>
      <c r="D27" s="440"/>
      <c r="E27" s="440"/>
      <c r="F27" s="442"/>
      <c r="G27" s="440"/>
      <c r="H27" s="440"/>
      <c r="I27" s="440"/>
    </row>
    <row r="28" spans="1:9">
      <c r="A28" s="440"/>
      <c r="B28" s="440"/>
      <c r="C28" s="440"/>
      <c r="D28" s="440"/>
      <c r="E28" s="440"/>
      <c r="F28" s="442"/>
      <c r="G28" s="440"/>
      <c r="H28" s="440"/>
      <c r="I28" s="440"/>
    </row>
    <row r="29" spans="1:9">
      <c r="A29" s="440"/>
      <c r="B29" s="440"/>
      <c r="C29" s="440"/>
      <c r="D29" s="440"/>
      <c r="E29" s="440"/>
      <c r="F29" s="442"/>
      <c r="G29" s="440"/>
      <c r="H29" s="440"/>
      <c r="I29" s="440"/>
    </row>
    <row r="30" spans="1:9">
      <c r="A30" s="440"/>
      <c r="B30" s="440"/>
      <c r="C30" s="440"/>
      <c r="D30" s="440"/>
      <c r="E30" s="440"/>
      <c r="F30" s="442"/>
      <c r="G30" s="440"/>
      <c r="H30" s="440"/>
      <c r="I30" s="440"/>
    </row>
  </sheetData>
  <mergeCells count="1">
    <mergeCell ref="A1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UVOD</vt:lpstr>
      <vt:lpstr>PRIHODI</vt:lpstr>
      <vt:lpstr>RASHOD</vt:lpstr>
      <vt:lpstr>II POSEBNI DIO</vt:lpstr>
      <vt:lpstr>Potpis</vt:lpstr>
      <vt:lpstr>'II POSEBNI DIO'!Podrucje_ispisa</vt:lpstr>
      <vt:lpstr>UVOD!Podrucje_ispisa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marinai</dc:creator>
  <cp:lastModifiedBy>anitac</cp:lastModifiedBy>
  <cp:lastPrinted>2025-12-07T20:12:20Z</cp:lastPrinted>
  <dcterms:created xsi:type="dcterms:W3CDTF">2022-06-24T12:03:19Z</dcterms:created>
  <dcterms:modified xsi:type="dcterms:W3CDTF">2025-12-08T11:40:47Z</dcterms:modified>
</cp:coreProperties>
</file>